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Rekapitulacija" sheetId="1" r:id="rId1"/>
    <sheet name="2008-OTOCI" sheetId="2" r:id="rId2"/>
  </sheets>
  <definedNames>
    <definedName name="_xlnm.Print_Titles" localSheetId="1">'2008-OTOCI'!$1:$6</definedName>
    <definedName name="_xlnm.Print_Area" localSheetId="1">'2008-OTOCI'!$A$1:$C$767</definedName>
  </definedNames>
  <calcPr fullCalcOnLoad="1"/>
</workbook>
</file>

<file path=xl/sharedStrings.xml><?xml version="1.0" encoding="utf-8"?>
<sst xmlns="http://schemas.openxmlformats.org/spreadsheetml/2006/main" count="901" uniqueCount="662">
  <si>
    <t>tema: Strukturna podrška ribarstvu i sufinanciranje modernizacije ribolovne flote</t>
  </si>
  <si>
    <t>MINISTARSTVO OBRANE</t>
  </si>
  <si>
    <t>Ulaganje u radarsku postaju ROTA I</t>
  </si>
  <si>
    <t xml:space="preserve">SPLITSKO-DALMATINSKA ŽUPANIJA:  </t>
  </si>
  <si>
    <t>REGIONALNI RAZVOJ PRIMORSKO-GORANSKE ŽUPANIJE</t>
  </si>
  <si>
    <t>DOBRINJ</t>
  </si>
  <si>
    <t>REGIONALNI RAZVOJ SPLITSKO-DALMATINSKE ŽUPANIJE</t>
  </si>
  <si>
    <t>SELCA</t>
  </si>
  <si>
    <t>KOMIŽA</t>
  </si>
  <si>
    <t>kanalizacijski sustav</t>
  </si>
  <si>
    <t xml:space="preserve">vodoopskrbni sustav </t>
  </si>
  <si>
    <t>BOL</t>
  </si>
  <si>
    <t>subvencija kamate na kredit HBOR-a za vodovod Bol - Murvica</t>
  </si>
  <si>
    <t>NEREŽIŠĆA</t>
  </si>
  <si>
    <t>sanacija višenamjenskog objekta</t>
  </si>
  <si>
    <t>JELSA</t>
  </si>
  <si>
    <t>PUČIŠĆA</t>
  </si>
  <si>
    <t>sanacija društvenog doma</t>
  </si>
  <si>
    <t>REGIONALNI RAZVOJ ZADARSKE ŽUPANIJE</t>
  </si>
  <si>
    <t>izgradnja doma za starije i nemoćne osobe Zadar u općini Sali</t>
  </si>
  <si>
    <t>KUKLJICA</t>
  </si>
  <si>
    <t>infrastrukturno uređenje centra mjesta Kukljica sa odvodnjom</t>
  </si>
  <si>
    <t>KALI</t>
  </si>
  <si>
    <t>POVLJANA</t>
  </si>
  <si>
    <t>SALI</t>
  </si>
  <si>
    <t>UKUPNO DUBROVAČKO-NERETVANSKA ŽUPANIJA</t>
  </si>
  <si>
    <t>UKUPNO LIČKO-SENJSKA ŽUPANIJA</t>
  </si>
  <si>
    <t>tema: Izgradnja telekomunikacijske infrastrukture</t>
  </si>
  <si>
    <t>PROMIDŽBA PODUZETNIŠTVA</t>
  </si>
  <si>
    <t>UKUPNO Hrvatska izvozna ofenziva</t>
  </si>
  <si>
    <t>UKUPNO Inovacije i novi proizvodi</t>
  </si>
  <si>
    <t>Ukupno Jačanje konkrentnosti malog gospodarstva</t>
  </si>
  <si>
    <t>UKUPNO Obrazovanje u obrtništvu</t>
  </si>
  <si>
    <t>UKUPNO Obrazovanje za poduzetništvo</t>
  </si>
  <si>
    <t>UKUPNO Poduzetništvo u kulturi</t>
  </si>
  <si>
    <t>UKUPNO Poduzetništvo žena i ciljnih skupina</t>
  </si>
  <si>
    <t>UKUPNO Poticanje razvoja obrta</t>
  </si>
  <si>
    <t>UKUPNO Poticanje regionalne konkurentnosti</t>
  </si>
  <si>
    <t>UKUPNO Razvoj obrtništva</t>
  </si>
  <si>
    <t>UKUPNO Zadružno poduzetništvo</t>
  </si>
  <si>
    <t>MINISTARSTVO TURIZMA</t>
  </si>
  <si>
    <t>tema: Bespovratne potpore po pojedinim Programima za projekte u turizmu:</t>
  </si>
  <si>
    <r>
      <t xml:space="preserve">1. </t>
    </r>
    <r>
      <rPr>
        <b/>
        <sz val="11"/>
        <rFont val="Times New Roman"/>
        <family val="1"/>
      </rPr>
      <t>PROGRAM POTICANJA UNAPREĐENJA IZRADE SUVENIRA</t>
    </r>
  </si>
  <si>
    <t xml:space="preserve">PRIMORSKO-GORANSKA ŽUPANIJA - 2 Mali Lošinj, 1 Veli Lošinj </t>
  </si>
  <si>
    <t>LIČKO- SENJSKA ŽUPANIJA - 1.Grad Novalja</t>
  </si>
  <si>
    <t>SPLITSKO-DALMATINSKA  ŽUPANIJA - 2 Pučišća Brač, 1 Burak Hvar, 1 Maslinica Šolta</t>
  </si>
  <si>
    <t>DUBROVAČKO-NERETVANSKA ŽUPANIJA  - 2 Korčula, 1 Pušćet Lastovo,1 Trpanj</t>
  </si>
  <si>
    <t xml:space="preserve">PRIMORSKO-GORANSKA ŽUPANIJA - 1 Krk, 1 Rab,                                                                                                                                                                                                    </t>
  </si>
  <si>
    <t xml:space="preserve">PRIMORSKO-GORANSKA ŽUPANIJA, 1 Krk                  </t>
  </si>
  <si>
    <t xml:space="preserve">SPLITSKO-DALMATINSKA ŽUPANIJA , 1 Brač                                                                                                                                                                                                          </t>
  </si>
  <si>
    <t>Postira - obnova starog dolskog lokaliteta</t>
  </si>
  <si>
    <t>"Putovima rimskih kamenoloma otoka Brača"</t>
  </si>
  <si>
    <t>tema: Uspostava sustava za gospodarenje i upravljanje prostorom Republike Hrvatske - Geoinformacijski sustav prostornih planova Jadranske Hrvatske</t>
  </si>
  <si>
    <t>UKUPNO Uspostava GIS-a Prostornih planova Jadranske Hrvatske 
(7 županija i otočne JLS - gradovi ili općine):</t>
  </si>
  <si>
    <t>Športska dvorana, Vela Luka</t>
  </si>
  <si>
    <t>Područna škola  Vrgada</t>
  </si>
  <si>
    <t xml:space="preserve">1.Zemljišnoknjižni odjel Općinskog suda u Rabu            </t>
  </si>
  <si>
    <t xml:space="preserve">Dječji vrtić Ćok, Tkon – oprema  </t>
  </si>
  <si>
    <t>Dječji vrtić Orkulica, Sali  - oprema</t>
  </si>
  <si>
    <t xml:space="preserve">Rekonstrukcija krova i sanitarija Osnovne škole Petra Kanavelića </t>
  </si>
  <si>
    <t xml:space="preserve">Dječji vrtić Korčula – oprema </t>
  </si>
  <si>
    <t>Otok Pašman</t>
  </si>
  <si>
    <t>Otok Murter</t>
  </si>
  <si>
    <t xml:space="preserve">Otok Brač </t>
  </si>
  <si>
    <t xml:space="preserve">Otok Hvar </t>
  </si>
  <si>
    <t xml:space="preserve">Otok Pašman - Grad Biograd 
                       na moru </t>
  </si>
  <si>
    <r>
      <t>t</t>
    </r>
    <r>
      <rPr>
        <b/>
        <i/>
        <sz val="14"/>
        <rFont val="Times New Roman"/>
        <family val="1"/>
      </rPr>
      <t>ema: Nabava plovila za potrebe pomorske policije</t>
    </r>
  </si>
  <si>
    <r>
      <t>t</t>
    </r>
    <r>
      <rPr>
        <b/>
        <i/>
        <sz val="14"/>
        <rFont val="Times New Roman"/>
        <family val="1"/>
      </rPr>
      <t>ema: Nabava plovila za potrebe pomorske policije - CARDS 2004.</t>
    </r>
  </si>
  <si>
    <t>Ulaganje u postaju obalnog motrenja "HUM", IV. faza izgradnje i rekonstrukcija</t>
  </si>
  <si>
    <t xml:space="preserve"> "Dječji vrtić i jaslice"- energetski pregled</t>
  </si>
  <si>
    <t>UKUPNO PRIMORSKO-GORANSKA ŽUPANIJA</t>
  </si>
  <si>
    <t>Energetski pregled "Javna rasvjeta na području Grada Novalja" - energetski pregled</t>
  </si>
  <si>
    <t>Sanacija divljeg odlagališta komunalnog otpada na području općine Kukljica</t>
  </si>
  <si>
    <t>Sanacija divljeg odlagališta građ. otpada na lokaciji Panos</t>
  </si>
  <si>
    <t>Kupnja press-kontejnera, kontejnera, kanti i agregata za opremanje pretovarnih stanica "Dočić" i "Zagračina" te za uspostavu gospodarenja otpadom na otoku Zverinac</t>
  </si>
  <si>
    <t>HT-Hrvatske telekomunikacije d.d. - SVEUKUPNO</t>
  </si>
  <si>
    <t>HP-HRVATSKA POŠTA D.D. - SVEUKUPNO</t>
  </si>
  <si>
    <t>HRVATSKE  CESTE D.O.O.</t>
  </si>
  <si>
    <t>HRVATSKE CESTE D.O.O.  - SVEUKUPNO</t>
  </si>
  <si>
    <r>
      <t>Žman, naselje Luka</t>
    </r>
    <r>
      <rPr>
        <sz val="12"/>
        <rFont val="Times New Roman"/>
        <family val="1"/>
      </rPr>
      <t xml:space="preserve"> - Rekonstrukcija i proširenje telekomunikacijske mreže (TKM)</t>
    </r>
  </si>
  <si>
    <t>HRVATSKE ŠUME D.O.O.</t>
  </si>
  <si>
    <t>HRVATSKE ŠUME D.O.O. - SVEUKUPNO</t>
  </si>
  <si>
    <t>HEP-Operator distribucijskog sustava d.o.o.</t>
  </si>
  <si>
    <t>HEP-Operator distribucijskog sustava d.o.o. - SVEUKUPNO</t>
  </si>
  <si>
    <t xml:space="preserve">HP-HRVATSKA POŠTA D.D. </t>
  </si>
  <si>
    <t>UKUPNO SPLITSKO-DALMATINSKA ŽUPANIJA</t>
  </si>
  <si>
    <t>Sanacija divljih odlagališta</t>
  </si>
  <si>
    <t>Sanacija divljih odlagališta komunalnog otpada</t>
  </si>
  <si>
    <t>Nabava kanti i kontejnera za prikupljanje komunalnog otpada</t>
  </si>
  <si>
    <t>UKUPNO ISTARSKA ŽUPANIJA</t>
  </si>
  <si>
    <t>tema: Ulaganja u elektroenergetske objekte na otocima</t>
  </si>
  <si>
    <t>tema: završne aktivnosti Programa uređenja postojećih zapuštenih šumskih i poljskih puteva na otocima i u priobalju</t>
  </si>
  <si>
    <r>
      <t xml:space="preserve">Ukupno </t>
    </r>
    <r>
      <rPr>
        <sz val="12"/>
        <rFont val="Times New Roman"/>
        <family val="1"/>
      </rPr>
      <t>završne aktivnosti Programa uređenja postojećih zapuštenih šumskih i poljskih puteva na otocima i u priobalju</t>
    </r>
  </si>
  <si>
    <t>Otoci: Zlarin, Žirje, Kaprije, 
Krapanj - Grad Šibenik</t>
  </si>
  <si>
    <t>Dubrovačko-neretvanska, otok Korčula (Izrada i održavanje protupožarnih prometnica, Protupožarna zaštita, Suzbijanje biljnih bolesti, Uređivanje šuma, Uzgojni radovi)</t>
  </si>
  <si>
    <t>Ličko-senjska, otok Pag (Izrada i održavanje protupožarnih prometnica, Protupožarna zaštita, Suzbijanje biljnih bolesti, Uređivanje šuma, Uzgojni radovi)</t>
  </si>
  <si>
    <t>Primorsko-goranska, otok Cres-Lošinj, otok Krk, otok Rab (Izrada i održavanje protupožarnih prometnica, Protupožarna zaštita, Suzbijanje biljnih bolesti, Uređivanje šuma, Uzgojni radovi)</t>
  </si>
  <si>
    <t>Splitsko-dalmatinska, otok Brač, otok Hvar (Izrada i održavanje protupožarnih prometnica, Protupožarna zaštita, Suzbijanje biljnih bolesti, Uzgojni radovi)</t>
  </si>
  <si>
    <t>Izgradnja vodoopskrbe visoke zone Malog Lošinja I faza  - . Izrada glavnog projekta vodoopskrbe otoka Ilovika, izrada glavnog projekta rekonstrukcije postojećeg cjevovoda od Malog Lošinja do Velog Lošinja .</t>
  </si>
  <si>
    <t>tema: Ulaganja u državne ceste</t>
  </si>
  <si>
    <t>tema: Ulaganja u županijske i lokalne ceste</t>
  </si>
  <si>
    <t>tema: Dio poreza na dohodak ustupljen općinama i gradovima na otocima</t>
  </si>
  <si>
    <t>354-OPĆINA PREKO</t>
  </si>
  <si>
    <t>Pregled uloženih sredstava ostalih ministarstava, državnih institucija i javnog sektora u otoke u 2008. godini</t>
  </si>
  <si>
    <t>Prilog 2</t>
  </si>
  <si>
    <t>MINISTARSTVO/JAVNI SEKTOR</t>
  </si>
  <si>
    <t>Gospodarstvo (Program kreditiranja gospodarstva - 3 kredita)</t>
  </si>
  <si>
    <t>Turizam (Program kreditiranja turističkog sektora - 9 kredita)</t>
  </si>
  <si>
    <t>Program kreditiranja malog obiteljskog poduzetništva u turizmu "Poticaj za uspjeh" (3 kredita)</t>
  </si>
  <si>
    <t>Malo i srednje poduzetništvo (Program kreditiranja razvitka malog i srednjeg poduzetništva - 15 kredita)</t>
  </si>
  <si>
    <t>Restrukturiranje (Program kreditiranja financijskog restrukturiranja - 1 kredit)</t>
  </si>
  <si>
    <t>Infrastruktura (Program kreditiranja komunalne infrastrukture - 3 kredita)</t>
  </si>
  <si>
    <t>Priprema turističke sezone (Program kreditiranja pripreme turističke sezone -3 kredita)</t>
  </si>
  <si>
    <t>Razvitak turizma na selu (Program kreditiranja seoskog turizma - 1 kredit)</t>
  </si>
  <si>
    <t>Poljoprivreda i ujednačeni razvoj (Program kreditiranja poljoprivrede imalog gospodarstva na područjima posebne državne skrbi - 4 kredita)</t>
  </si>
  <si>
    <t>Početnici (Program kreditiranja poduzetnika početnika - 5 kredita)</t>
  </si>
  <si>
    <t>Otoci (Program kreditiranja razvitka otoka - 11 kredita)</t>
  </si>
  <si>
    <t>Mikrokreditiranje (Program mikrokreditiranja - 1 kredit)</t>
  </si>
  <si>
    <t>svi otoci</t>
  </si>
  <si>
    <t>HRVATSKA BANKA ZA OBNOVU I RAZVITAK</t>
  </si>
  <si>
    <t>Subvencioniranje kamata za kreditiranje malog obiteljskog poduzetništva u turizmu: Program POTICAJ ZA USPJEH</t>
  </si>
  <si>
    <t>MINISTARSTVO TURIZMA - SVEUKUPNO</t>
  </si>
  <si>
    <t>SVEUKUPNA ULAGANJA U OTOKE PUTEM KREDITIRANJA</t>
  </si>
  <si>
    <t>MINISTARSTVO GOSPODARSTVA, RADA I PODUZETNIŠTVA - SVEUKUPNO</t>
  </si>
  <si>
    <t>MINISTARSTVO ZDRAVSTVA I SOCIJALNE SKRBI - SVEUKUPNO</t>
  </si>
  <si>
    <t>MINISTARSTVO KULTURE - SVEUKUPNO</t>
  </si>
  <si>
    <t xml:space="preserve">MINISTARSTVO TURIZMA - SVEUKUPNO </t>
  </si>
  <si>
    <t xml:space="preserve">MZOPUG - SVEUKUPNO </t>
  </si>
  <si>
    <t>MINISTARSTVO REGIONALNOG RAZVOJA, ŠUMARSTVA I VODNOGA GOSPODARSTVA - SVEUKUPNO</t>
  </si>
  <si>
    <t>MINISTARSTVO PRAVOSUĐA - SVEUKUPNO</t>
  </si>
  <si>
    <t>MINISTARSTVO ZNANOSTI, OBRAZOVANJA I ŠPORTA SVEUKUPNO</t>
  </si>
  <si>
    <t xml:space="preserve">MINISTARSTVO OBITELJI, BRANITELJA I MEĐUGENERACIJSKE 
SOLIDARNOSTI - SVEUKUPNO </t>
  </si>
  <si>
    <t>MINISTARSTVO UNUTARNJIH POSLOVA - SVEUKUPNO</t>
  </si>
  <si>
    <t>MINISTARSTVO  POLJOPRIVREDE, RIBARSTVA I RURALNOG RAZVOJA - SVEUKUPNO</t>
  </si>
  <si>
    <t>MINISTARSTVO OBRANE - SVEUKUPNO</t>
  </si>
  <si>
    <t>FOND ZA ZAŠTITU OKOLIŠA I ENERGETSKU UČINKOVITOST - SVEUKUPNO</t>
  </si>
  <si>
    <t>FOND ZA REGIONALNI RAZVOJ REPUBLIKE HRVATSKE - SVEUKUPNO</t>
  </si>
  <si>
    <t>DRŽAVNA GEODETSKA UPRAVA - SVEUKUPNO</t>
  </si>
  <si>
    <t>HRVATSKE VODE - SVEUKUPNO</t>
  </si>
  <si>
    <t>HT - Hrvatske telekomunikacije d.d.</t>
  </si>
  <si>
    <t>HRVATSKI ZAVOD ZA ZAPOŠLJAVANJE - SVEUKUPNO</t>
  </si>
  <si>
    <t>HRVATSKA BANKA ZA OBNOVU I RAZVITAK - SVEUKUPNO</t>
  </si>
  <si>
    <t>MINISTARSTVO FINACIJA - (HBOR) - SVEUKUPNO</t>
  </si>
  <si>
    <t>MINISTARSTVO FINANCIJA - (HBOR)</t>
  </si>
  <si>
    <t>tema: Programi  ulaganja u radarske postaje na otocima</t>
  </si>
  <si>
    <r>
      <t>Vrbnik</t>
    </r>
    <r>
      <rPr>
        <sz val="12"/>
        <rFont val="Times New Roman"/>
        <family val="1"/>
      </rPr>
      <t xml:space="preserve">  - Izgranja svjetlovodnog kabela do RSS Vrbnik</t>
    </r>
  </si>
  <si>
    <r>
      <t>Malinska</t>
    </r>
    <r>
      <rPr>
        <sz val="12"/>
        <rFont val="Times New Roman"/>
        <family val="1"/>
      </rPr>
      <t xml:space="preserve"> - Proširenje TKM u području intenzivne izgradnje apartmanskih objekata</t>
    </r>
  </si>
  <si>
    <r>
      <t>Sali, Zaglav</t>
    </r>
    <r>
      <rPr>
        <sz val="12"/>
        <rFont val="Times New Roman"/>
        <family val="1"/>
      </rPr>
      <t xml:space="preserve"> - Rekonstrukcija i proširenje TKM Sali </t>
    </r>
  </si>
  <si>
    <t>Ulaganja u otoke kroz bespovratna sredstva</t>
  </si>
  <si>
    <t>SVEUKUPNA ULAGANJA U OTOKE</t>
  </si>
  <si>
    <t>SVEUKUPNA ULAGANJA U OTOKE KROZ BESPOVRATNA SREDSTVA:</t>
  </si>
  <si>
    <t>Ugljan</t>
  </si>
  <si>
    <r>
      <t xml:space="preserve">Sufinanciranje izgradnje zamjenske građevine DZ Vis - </t>
    </r>
    <r>
      <rPr>
        <b/>
        <sz val="12"/>
        <rFont val="Times New Roman"/>
        <family val="1"/>
      </rPr>
      <t>i</t>
    </r>
    <r>
      <rPr>
        <sz val="12"/>
        <rFont val="Times New Roman"/>
        <family val="1"/>
      </rPr>
      <t xml:space="preserve">zgradnja i opremanje </t>
    </r>
    <r>
      <rPr>
        <b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Sporazum MMPI i  Županija (</t>
    </r>
    <r>
      <rPr>
        <b/>
        <sz val="12"/>
        <rFont val="Times New Roman"/>
        <family val="1"/>
      </rPr>
      <t>udio  MZSS 6.589.703,20 kn) - završeno</t>
    </r>
  </si>
  <si>
    <r>
      <t xml:space="preserve"> Sufinanciranje zgradnje i opremanje ambulante Ugljan- Sporazum  sa Županijom i MMPI, (</t>
    </r>
    <r>
      <rPr>
        <b/>
        <sz val="12"/>
        <rFont val="Times New Roman"/>
        <family val="1"/>
      </rPr>
      <t>udio MZSS 1.387.938,18 kn</t>
    </r>
    <r>
      <rPr>
        <sz val="12"/>
        <rFont val="Times New Roman"/>
        <family val="1"/>
      </rPr>
      <t xml:space="preserve">) - </t>
    </r>
    <r>
      <rPr>
        <b/>
        <sz val="12"/>
        <rFont val="Times New Roman"/>
        <family val="1"/>
      </rPr>
      <t xml:space="preserve">završeno </t>
    </r>
  </si>
  <si>
    <r>
      <t>tema:Bespovratni poticaji za stručne i obrazovne programe</t>
    </r>
    <r>
      <rPr>
        <b/>
        <sz val="14"/>
        <rFont val="Times New Roman"/>
        <family val="1"/>
      </rPr>
      <t xml:space="preserve">  </t>
    </r>
  </si>
  <si>
    <t xml:space="preserve">ŠIBENSKO-KNINSKA ŽUPANIJA - 2  Zlarin </t>
  </si>
  <si>
    <t xml:space="preserve">DUBROVAČKO-NERETVANSKA ŽUPANIJA  - 1Korčula </t>
  </si>
  <si>
    <t>tema: Bespovratni poticaji manifestacijama i drugim promotivnim aktivnostima u funkciji razvoja turizma</t>
  </si>
  <si>
    <t>ZADARSKA ŽUPANIJA - 1 Pašman</t>
  </si>
  <si>
    <t xml:space="preserve">DUBROVAČKO-NERETVANSKA ŽUPANIJA  - 1 Korčula </t>
  </si>
  <si>
    <t>SPLITSKO-DALMATINSKA  ŽUPANIJA - 1 Hvar</t>
  </si>
  <si>
    <t>tema: Poticanje formiranja multisektorskih klastera za potrebe turizma</t>
  </si>
  <si>
    <t>tema: "Baština u turizmu"</t>
  </si>
  <si>
    <t>Korčula</t>
  </si>
  <si>
    <t xml:space="preserve">Lumbarda - obnova tradicijskog gospodarstva; Smokvica - uređenje špilje; Vela Luka - Muzej maslina i maslinovog ulja; Čara - sanacija vinoteke; </t>
  </si>
  <si>
    <t>Poluotok Pelješac</t>
  </si>
  <si>
    <t>Putnikovići - prvi hrvatski muzej vinarstva; Trpanj - adaptacija starih kuća;</t>
  </si>
  <si>
    <t>Vis</t>
  </si>
  <si>
    <t xml:space="preserve">Komiža - kušaona maslinovog ulja; </t>
  </si>
  <si>
    <t>Brač</t>
  </si>
  <si>
    <t>tema: "Tematski putovi u turizmu"</t>
  </si>
  <si>
    <t>Udruga Prosperitas, Split</t>
  </si>
  <si>
    <t>"Putovima otoka - međuotočna suradnja"</t>
  </si>
  <si>
    <t>Eko park "Ive Marinković Mijarić"</t>
  </si>
  <si>
    <t>"Tematska tura otoka Korčula"; Smokvica - uređenje vidikovca "Sv. Rok";</t>
  </si>
  <si>
    <t>Lastovo</t>
  </si>
  <si>
    <t>"Tematski turistički put - LASTOVO"</t>
  </si>
  <si>
    <t>Trpanj - uređenje Gradine; Kuna - revitalizacija Napoleonskog puta kroz Pelješac;</t>
  </si>
  <si>
    <t>tema: poticanje razvoja posebnih oblika turizma na moru "Plava brazda"</t>
  </si>
  <si>
    <t xml:space="preserve">PRIMORSKO-GORANSKA ŽUPANIJA </t>
  </si>
  <si>
    <t>Krk</t>
  </si>
  <si>
    <r>
      <t>"</t>
    </r>
    <r>
      <rPr>
        <sz val="12"/>
        <rFont val="Times New Roman"/>
        <family val="1"/>
      </rPr>
      <t>Elastično temeljenje motora"; "Izrada sidrišta i privezišta za brodice"</t>
    </r>
  </si>
  <si>
    <t>Veli Lošinj</t>
  </si>
  <si>
    <t>Obnova edukacijskog centra o moru</t>
  </si>
  <si>
    <t>Rab</t>
  </si>
  <si>
    <t>"Rab dive of Lopar"</t>
  </si>
  <si>
    <t>Hvar</t>
  </si>
  <si>
    <t>Rekreativni park "Žbravura"</t>
  </si>
  <si>
    <t>Murter</t>
  </si>
  <si>
    <t>"Razvoj edukacijskog turizma"</t>
  </si>
  <si>
    <t>Dugi Otok</t>
  </si>
  <si>
    <t>"Turistički ribolov"</t>
  </si>
  <si>
    <t>Prvić</t>
  </si>
  <si>
    <r>
      <t>"</t>
    </r>
    <r>
      <rPr>
        <sz val="12"/>
        <rFont val="Times New Roman"/>
        <family val="1"/>
      </rPr>
      <t>Spomen park - Faust Vrančić"; "See kajak adventure centar"</t>
    </r>
  </si>
  <si>
    <t>"Uređenje prirodne plaže"</t>
  </si>
  <si>
    <t>"Ronilački centar"</t>
  </si>
  <si>
    <t>Mljet</t>
  </si>
  <si>
    <r>
      <t>"</t>
    </r>
    <r>
      <rPr>
        <sz val="12"/>
        <rFont val="Times New Roman"/>
        <family val="1"/>
      </rPr>
      <t>Opremanje brodice za turistički ribolov"</t>
    </r>
  </si>
  <si>
    <t>Pag</t>
  </si>
  <si>
    <t>Susak</t>
  </si>
  <si>
    <t>tema: Djelovanje na unapređenju prostornog uređenja - Potpore za izradu Prostornih planova uređenja JLS (na razini gradova, općina)</t>
  </si>
  <si>
    <t>Općina Lopar</t>
  </si>
  <si>
    <t>SPLITSKO-DALMATINSKA ŽUPANIJA:</t>
  </si>
  <si>
    <t>Grad Komiža</t>
  </si>
  <si>
    <t>DUBROVAČKO-NERETVANSKA ŽUPANIJA:</t>
  </si>
  <si>
    <t>Općona Lastovo</t>
  </si>
  <si>
    <t>UKUPNO Potpore za izradu Prostornih planova uređenja na razini JLS (gradova, općina):</t>
  </si>
  <si>
    <t xml:space="preserve">PRIMORSKO-GORANSKA ŽUPANIJA   </t>
  </si>
  <si>
    <t>tema: Prostorni planovi područja posebnih obilježja za Nacionalne parkove i Parkove prirode</t>
  </si>
  <si>
    <t>Prostorni plan Parka prirode "Telaščica"</t>
  </si>
  <si>
    <r>
      <t xml:space="preserve">Sanacija ravnog krova na ambulanti  u Lastovu- </t>
    </r>
    <r>
      <rPr>
        <b/>
        <sz val="12"/>
        <rFont val="Times New Roman"/>
        <family val="1"/>
      </rPr>
      <t>završeno</t>
    </r>
  </si>
  <si>
    <t>Šolta</t>
  </si>
  <si>
    <r>
      <t xml:space="preserve">Rekonstrukcija,  dogradnja i opremanje amnbulante Grohote- (ukupno 2.625.740,12 kn)  </t>
    </r>
    <r>
      <rPr>
        <b/>
        <sz val="12"/>
        <rFont val="Times New Roman"/>
        <family val="1"/>
      </rPr>
      <t>završeno</t>
    </r>
  </si>
  <si>
    <r>
      <t xml:space="preserve">Izrada projekt. dokumentacije za prenamjenu i adaptaciju prostora,   i opremanje ambulante Kukljica - </t>
    </r>
    <r>
      <rPr>
        <b/>
        <sz val="12"/>
        <rFont val="Times New Roman"/>
        <family val="1"/>
      </rPr>
      <t>završeno</t>
    </r>
  </si>
  <si>
    <t xml:space="preserve">ZADARSKA ŽUPANIJA  </t>
  </si>
  <si>
    <t xml:space="preserve">Nadogradnja građevine Osnovne škole Vladimira Nazora u Neviđanima </t>
  </si>
  <si>
    <t xml:space="preserve">Otok   Pašman </t>
  </si>
  <si>
    <t xml:space="preserve">Dugi  otok </t>
  </si>
  <si>
    <t xml:space="preserve">Izgradnja športske dvorane Osnovne škole Murterski škoji </t>
  </si>
  <si>
    <t xml:space="preserve">Sufinanciranje izgradnje športske dvorane Srednje škole Supetar  iz programa EIB Ministarstva mora </t>
  </si>
  <si>
    <t xml:space="preserve">Sufinanciranje izgradnje športske  dvorane Osnovne škole Hvar iz programa EIB   Ministarstva mora </t>
  </si>
  <si>
    <t xml:space="preserve">DUBROVAČKA-NERETVANSKA ŽUPANIJA  </t>
  </si>
  <si>
    <t xml:space="preserve">Poluotok Pelješac </t>
  </si>
  <si>
    <t xml:space="preserve">Izmjena pokrova Osnovne škole Petra Šegedina u Orebiću </t>
  </si>
  <si>
    <t xml:space="preserve">Osnovna škola Trpanj – razglas i rasvjeta u školskoj dvorani </t>
  </si>
  <si>
    <t xml:space="preserve">Otok Korčula </t>
  </si>
  <si>
    <t>Otok Korčula</t>
  </si>
  <si>
    <t xml:space="preserve">Osnovna škola Smokvica – ograda na školi i igralištu   </t>
  </si>
  <si>
    <t>Projekt za rekonstrukciju krova Osnovne škole Ante Curac Pinjac, Žrnovo</t>
  </si>
  <si>
    <t xml:space="preserve">Otok Lastovo </t>
  </si>
  <si>
    <t xml:space="preserve">Projekt za rekonstrukciju Osnovne škole braće Glumac   </t>
  </si>
  <si>
    <t>MINISTARSTVO ZNANOSTI, OBRAZOVANJA I ŠPORTA</t>
  </si>
  <si>
    <t>1.Zemljišnoknjižni odjel Općinskog suda u Korčuli</t>
  </si>
  <si>
    <r>
      <t>3.Zemljišnoknjižni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odjel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Općinskog suda u Starigradu</t>
    </r>
  </si>
  <si>
    <r>
      <t>Izgradnja Doma zdravlja Novalja - u planu
Planirana vrijed.inv. 15.600.000,00, Sporazum s MMPI, Grad i Županija</t>
    </r>
    <r>
      <rPr>
        <b/>
        <sz val="12"/>
        <rFont val="Times New Roman"/>
        <family val="1"/>
      </rPr>
      <t xml:space="preserve">
(udio MZSS=8.000.000,00 kn,  platili vodni doprinos)</t>
    </r>
  </si>
  <si>
    <t>Kaprije</t>
  </si>
  <si>
    <t>Opremanje ambulante Kaprije - završeno</t>
  </si>
  <si>
    <t>UKUPNO ŠIBENSKO-KNINSKA ŽUPANIJA</t>
  </si>
  <si>
    <t>MINISTARSTVO REGIONALNOG RAZVOJA, ŠUMARSTVA I VODNOGA GOSPODARSTVA</t>
  </si>
  <si>
    <t>tema: Ulaganja u projekte navodnjavanja</t>
  </si>
  <si>
    <t xml:space="preserve">DUBROVAČKO-NERETVANSKA ŽUPANIJA </t>
  </si>
  <si>
    <t>Smokvica - Idejni projekt</t>
  </si>
  <si>
    <t>Vrbovica- Idejni projekt</t>
  </si>
  <si>
    <t>Čara- Idejni projekt</t>
  </si>
  <si>
    <t>Povljana - Idejni projekt</t>
  </si>
  <si>
    <t>Kolan - Idejni projekt</t>
  </si>
  <si>
    <t>SPLITSKO - DALMATINSKA ŽUPANIJA</t>
  </si>
  <si>
    <t xml:space="preserve"> BRAČ</t>
  </si>
  <si>
    <t>grad Vis - aktivnosti uređenja protupožarne prometne infrastrukture</t>
  </si>
  <si>
    <t>grad Komiža - aktivnosti uređenja protupožarne prometne infrastrukture</t>
  </si>
  <si>
    <t>tema: Višegodišnji program CEB-V – ulaganja u 2008. godini</t>
  </si>
  <si>
    <r>
      <t>Ukupno</t>
    </r>
    <r>
      <rPr>
        <sz val="12"/>
        <rFont val="Times New Roman"/>
        <family val="1"/>
      </rPr>
      <t xml:space="preserve"> ulaganja u projekte navodnjavanja</t>
    </r>
  </si>
  <si>
    <t>općina Bol - aktivnosti uređenja protupožarne prometne infrastrukture</t>
  </si>
  <si>
    <r>
      <t xml:space="preserve">Ukupno </t>
    </r>
    <r>
      <rPr>
        <sz val="12"/>
        <rFont val="Times New Roman"/>
        <family val="1"/>
      </rPr>
      <t>Višegodišnji program CEB-V – ulaganja u 2008. godini</t>
    </r>
  </si>
  <si>
    <t>"Otok bogat vremenom"</t>
  </si>
  <si>
    <t>GRAD MALI LOŠINJ</t>
  </si>
  <si>
    <t>GRAD RAB</t>
  </si>
  <si>
    <t>Sanacija odlagališta komunalnog otpada Sorinj</t>
  </si>
  <si>
    <t>OPĆINA PUNAT</t>
  </si>
  <si>
    <t>Sanacija odlagališta komunalnog otpada Lovački dom Punat</t>
  </si>
  <si>
    <t>PRIMORSKO-GORANSKA  ŽUPANIJA</t>
  </si>
  <si>
    <t>BRODOGRADILIŠTE KRK d.o.o.</t>
  </si>
  <si>
    <t>Odvodnja otpadnih voda Brodogradilišta Krk</t>
  </si>
  <si>
    <t>EKO-CENTAR CAPUT INSULAE BELI</t>
  </si>
  <si>
    <t>Zbrinjavanje komunalnog otpada</t>
  </si>
  <si>
    <t>Izgradnja volijere-letnice u sklopu Oporavilišta za bjeloglave supove</t>
  </si>
  <si>
    <t>Rekonstrukcija toplovodne kotlovnice-LJečilište Veli Lošinj</t>
  </si>
  <si>
    <t>CENTAR ZA ODRŽIVI RAZVOJ - EKOPARK PERNAT</t>
  </si>
  <si>
    <t>Energetsko-ekološki sustav</t>
  </si>
  <si>
    <t>GRAD NOVALJA</t>
  </si>
  <si>
    <t>GRAD PAG</t>
  </si>
  <si>
    <t>Sanacija odlagališta komunalnog otpada Sveti Kuzam</t>
  </si>
  <si>
    <t>OPĆINA POVLJANA</t>
  </si>
  <si>
    <t>Sanacija odlagališta komunalnog otpada Vuline drage</t>
  </si>
  <si>
    <t>OPĆINA SALI</t>
  </si>
  <si>
    <t>Sanacija odlagališta komunalnog otpada Dočić</t>
  </si>
  <si>
    <t>OPĆINA KOLAN</t>
  </si>
  <si>
    <t>Sanacija odlagališta komunalnog otpada Vela Crnika</t>
  </si>
  <si>
    <t>OPĆINA KUKLJICA</t>
  </si>
  <si>
    <t>Kupnja kanti i kontejnera</t>
  </si>
  <si>
    <t>OPĆINA PREKO</t>
  </si>
  <si>
    <t>Kupnja kontejnera</t>
  </si>
  <si>
    <t>Sanacija divljeg odlagališta na plaži Sakarun</t>
  </si>
  <si>
    <t>Sufinanciranje prijevoza komunalnog otpada s otoka na kopno u Općini Sali te zbrinjavanje na odlagalište "Diklo"</t>
  </si>
  <si>
    <t>Sufinanciranje nabave specijalnog komunalnog vozila za prijevoz komunalnog otpad na području Općine Kukljica</t>
  </si>
  <si>
    <t>Čišćenje lokacije Zdrelaščica-most na području Općine Kukljica od otpada</t>
  </si>
  <si>
    <t>GRAD ZADAR</t>
  </si>
  <si>
    <t>Nabavka vozila na električni pogon za potrebe otoka Silbe</t>
  </si>
  <si>
    <t>OPĆINA PUČIŠĆA</t>
  </si>
  <si>
    <t>Sanacija odlagališta komunalnog otpada Košer</t>
  </si>
  <si>
    <t>GRAD HVAR</t>
  </si>
  <si>
    <t>OPĆINA JELSA</t>
  </si>
  <si>
    <t>Sanacija odlagališta komunalnog otpada Prapatna</t>
  </si>
  <si>
    <t>GRAD KOMIŽA</t>
  </si>
  <si>
    <t>GRAD STARI GRAD</t>
  </si>
  <si>
    <t>OPĆINA NEREŽIŠĆA</t>
  </si>
  <si>
    <t>OPĆINA SUTIVAN</t>
  </si>
  <si>
    <t>OPĆINA BOL</t>
  </si>
  <si>
    <t>MICHIELI-TOMIĆ d.o.o.</t>
  </si>
  <si>
    <t>Izdvojeno skupljanje korisnih komponenti na otoku Braču</t>
  </si>
  <si>
    <t>Kupnja podzemnih kontejnera za prikupljanje otpada</t>
  </si>
  <si>
    <t>Tehn-ekonomski koncept uspostave cjelovitog sustava gospodarenja komunalnim i neopasnim proizvodnim otpadom na širem području gradova Starog Grada i Hvara te općine Jelsa</t>
  </si>
  <si>
    <t>EKOLOŠKA UDRUGA "MALI ZELENI I BIŠEVO"</t>
  </si>
  <si>
    <t>Ekološka edukacija stanovništva</t>
  </si>
  <si>
    <t>ŠAHOVSKI KLUB PUČIŠĆA</t>
  </si>
  <si>
    <t>Njivice - Treskavac D102 - betterment (modernizacija)</t>
  </si>
  <si>
    <t>Ostvarivanje aktivnosti zaštite okoliša u čišćenju borove šume, edukacija stanovništva o razvrstavanju otpada te nabava mlina za usitnjavanje organskog otpada</t>
  </si>
  <si>
    <t>Priprema izvoza (Program kreditiranja pripreme i naplate izvoznih poslova - 12 kredita)</t>
  </si>
  <si>
    <t>Provedba modela financiranja obnove i modernizacije ribolovne flote - 3 kredita</t>
  </si>
  <si>
    <t>"NNN-najudaljeniji-naseljeni-najčišći" za 3. fazu-sanacija divljih odlagališta u uvali Porat na otoku Biševo</t>
  </si>
  <si>
    <t>Organizacija savjetovanja u svezi zaštite okoliša i energetske učinkovitosti</t>
  </si>
  <si>
    <t>UDRUGA ŠUMOVLASNIKA OT.  HVARA 'PINJULA'</t>
  </si>
  <si>
    <t>Akcija pošumljavanja degradiranog šumskog zemljišta, otok Hvar</t>
  </si>
  <si>
    <t>NP BRIJUNI</t>
  </si>
  <si>
    <t>Sanacija prometnica, protupožarnih i pristupnih puteva u NP Brijuni</t>
  </si>
  <si>
    <t>OPĆINA JANJINA</t>
  </si>
  <si>
    <t>OPĆINA LUMBARDA</t>
  </si>
  <si>
    <t>Sanacija odlagališta komunalnog otpada Kokojevica</t>
  </si>
  <si>
    <t>OPĆINA MLJET</t>
  </si>
  <si>
    <t>Sanacija odlagališta komunalnog otpada Dubravica</t>
  </si>
  <si>
    <t>OPĆINA OREBIĆ</t>
  </si>
  <si>
    <t>Sanacija odlagališta komunalnog otpada Podvlaštica i Osičine</t>
  </si>
  <si>
    <t>OPĆINA STON</t>
  </si>
  <si>
    <t>Obrt "VINIFERA" vl. Frano     Miloš</t>
  </si>
  <si>
    <t>Proširenje vinograda na najkvalitetnijim ekstremno teškim položajima poluotoka Pelješca</t>
  </si>
  <si>
    <t>Kupnja specijaliziranog vozila za prikupljanje i odvoz komunalnog otpada</t>
  </si>
  <si>
    <t>NP  MLJET</t>
  </si>
  <si>
    <t>Određivanje tragova ekotoksičnih metala u vodama i sedimentu NP Mljet</t>
  </si>
  <si>
    <t>Kupnja rabljenog buldožera za rad na odlagalištu komunalnog otpada "Kokojevica"</t>
  </si>
  <si>
    <t>Kupnja kanti i koševa za odvojeno prikupljanje komunalnog otpada</t>
  </si>
  <si>
    <t>Nabavka vozila za odvoz komunalnog otpada na području Općine Ston</t>
  </si>
  <si>
    <t>Nabavka vozila na električni pogon za potrebe Javne ustanove "Nacionalni park Mljet"</t>
  </si>
  <si>
    <t>FOND ZA ZAŠTITU OKOLIŠA I ENERGETSKU UČINKOVITOST</t>
  </si>
  <si>
    <t>tema: Ulaganja u radove u šumarstvu</t>
  </si>
  <si>
    <t>HRVATSKE VODE</t>
  </si>
  <si>
    <t>tema: Ulaganja u projekte vodoopskrbe</t>
  </si>
  <si>
    <t>RIJEKA-KRK</t>
  </si>
  <si>
    <t>Izrada projektne dokumentacije: transportni cjevovod izvorište Martinščica-vodosprema Sopalj; Izgradnja glavnih vodoopskrbnih objekata: završetak III. dionice cjevovoda Kopno - Krk, rekonstrukcija cjevovoda izvor Rječine - Zoretić.</t>
  </si>
  <si>
    <t>Završetak transportnog cjevovoda Mundanije-Suha Punta. Na lokaciji bunara Perići započelo se sa bušenjem nove istražne bušotine.</t>
  </si>
  <si>
    <t>Sufinanciranje zapošljavanja mladih osoba bez radnog iskustva</t>
  </si>
  <si>
    <t>Sufinanciranje zapošljavanja dugotrajno nezaposlenih osoba</t>
  </si>
  <si>
    <t>Sufinanciranje zapošljavanja ženskih osoba iznad 45 i muških osoba iznad 50 godina starosti</t>
  </si>
  <si>
    <t>LUMBARDA</t>
  </si>
  <si>
    <t>Javni radovi</t>
  </si>
  <si>
    <t>MALINSKA-DUBAŠNICA</t>
  </si>
  <si>
    <t>Sufinanciranje zapošljavanja posebnih skupina nezaposlenih osoba</t>
  </si>
  <si>
    <t>MILNA</t>
  </si>
  <si>
    <t>Sufinanciranje obrazovanja za poznatog poslodavca</t>
  </si>
  <si>
    <t>NOVALJA</t>
  </si>
  <si>
    <t>POSTIRA</t>
  </si>
  <si>
    <t>STON</t>
  </si>
  <si>
    <t>SUPETAR</t>
  </si>
  <si>
    <t>SUTIVAN</t>
  </si>
  <si>
    <t>HRVATSKI ZAVOD ZA ZAPOŠLJAVANJE</t>
  </si>
  <si>
    <t xml:space="preserve">008-OPĆINA BAŠKA </t>
  </si>
  <si>
    <t xml:space="preserve">025-OPĆINA BLATO </t>
  </si>
  <si>
    <t xml:space="preserve">027-OPĆINA BOL </t>
  </si>
  <si>
    <t xml:space="preserve">052-GRAD CRES </t>
  </si>
  <si>
    <t xml:space="preserve">074-OPĆINA DOBRINJ </t>
  </si>
  <si>
    <t xml:space="preserve">153-GRAD HVAR </t>
  </si>
  <si>
    <t xml:space="preserve">171-OPĆINA JELSA </t>
  </si>
  <si>
    <t xml:space="preserve">173-OPĆINA KALI </t>
  </si>
  <si>
    <t xml:space="preserve">197-GRAD KOMIŽA </t>
  </si>
  <si>
    <t>204-GRAD KORČULA</t>
  </si>
  <si>
    <t>215-GRAD KRK</t>
  </si>
  <si>
    <t xml:space="preserve">252-GRAD MALI LOŠINJ                                  </t>
  </si>
  <si>
    <t>253-OPĆINA MALINSKA-DUBAŠNICA</t>
  </si>
  <si>
    <t>267-OPĆINA MILNA</t>
  </si>
  <si>
    <t>268-OPĆINA MLJET</t>
  </si>
  <si>
    <t xml:space="preserve">288-GRAD NOVALJA                                      </t>
  </si>
  <si>
    <t>301-OPĆINA OMIŠALJ</t>
  </si>
  <si>
    <t>308-OPĆINA OREBIĆ</t>
  </si>
  <si>
    <t xml:space="preserve">316-GRAD PAG                      </t>
  </si>
  <si>
    <t>358-OPĆINA PUČIŠĆA</t>
  </si>
  <si>
    <t>360-OPĆINA PUNAT</t>
  </si>
  <si>
    <t>363-GRAD RAB</t>
  </si>
  <si>
    <t>379-OPĆINA SALI</t>
  </si>
  <si>
    <t>383-OPĆINA SELCA</t>
  </si>
  <si>
    <t>402-OPĆINA SMOKVICA</t>
  </si>
  <si>
    <t>413-GRAD STARI GRAD</t>
  </si>
  <si>
    <t>427-GRAD SUPETAR</t>
  </si>
  <si>
    <t>474-OPĆINA VELA LUKA</t>
  </si>
  <si>
    <t>489-OPĆINA VIR</t>
  </si>
  <si>
    <t>492-GRAD VIS</t>
  </si>
  <si>
    <t>507-OPĆINA VRBNIK</t>
  </si>
  <si>
    <t>572-OPĆINA KUKLJICA</t>
  </si>
  <si>
    <t>573-OPĆINA POVLJANA</t>
  </si>
  <si>
    <t>575-OPĆINA TKON</t>
  </si>
  <si>
    <t>601-OPĆINA TRPANJ</t>
  </si>
  <si>
    <t>617-OPĆINA MURTER – KORNATI</t>
  </si>
  <si>
    <t>622-OPĆINA KOLAN</t>
  </si>
  <si>
    <t>624-OPĆINA LOPAR</t>
  </si>
  <si>
    <t>Radovi prema Sporazumu - koncepciji 2001 - 2008: Tijekom 2008 godine izvedeni su slijedeći radovi: voda s kopna - završetak izgradnje cjevovoda od Bijelog rezervoara do šahta stare TS i spojni cjevovod od jezera Ponikve do VS Brgud, projektiranje i izvođenje katodne zaštite na istom cjevovodu;  vodoopskrba Dobrinjštine (visoke zone) - obuhvaća izgradnju cjevovoda l=6260 m DN 250 mm, ductil za koju je nabavljen dio vodovodnog materijala; inicijalna sredstva za vodoopskrbu Šotoventa uključuju izgradnju III faze cjevovoda Bajčići - Skrpčići - Pinezići. Na vodoopskrbnom sustavu bunar Paprati - visoke zone Vrbnika, Risike i Garice izvedeno je 95% radova na cjevovodima, a 90% na objektima. Izvedeno je i 100 % glavno-izvedbenog projekta za vodoopskrbni sustav iz bunara Stara Baška. Malinska: izgradnja vodovoda Cukićevo - Rova dio je svebuhvatne rekonstrukcije vodovoda i kanalizacije na području naselja Malinska.</t>
  </si>
  <si>
    <t>CRES-LOŠINJ</t>
  </si>
  <si>
    <t>PETRČANE-NIN-VIR</t>
  </si>
  <si>
    <t>Nastavak izgradnje magistralnog cjevovoda I. etape Petrčane - Nin, magistralnog cjevovoda IV etape na otoku Viru -dionica CS Vir -VS Vir, izgradnja magistralnog cjevovoda III. etape- podmorski dio cjevovoda, magistralnog cjevovoda II. etape, izgradnja VS Vir (V = 4.000 m3) i CS Vir.</t>
  </si>
  <si>
    <t>Izgradnja vodospreme Sali V=2x500 m3.</t>
  </si>
  <si>
    <t>Ugradnja opreme nadzorno-upravljačkog sustava u Povljani, izrada projektne dokumentacije glavnih objekata vodoopskrbe na otoku Pagu (idejni projekti područja Šimuni - Košljun, opskrba otoka Paga dovodom vode iz vodoopskrbnog sustava Zadar, izrada glavnih projekata vodospreme Vrčići i  i naselja Mande u općini Kolan - I etapa.</t>
  </si>
  <si>
    <t>BRAČ-HVAR-ŠOLTA-VIS</t>
  </si>
  <si>
    <t xml:space="preserve">Izrada projektne dokumentacije za objekte na otoku Braču (nadzorno-upravljački sustav i procrpnice Mirca i Česminova). </t>
  </si>
  <si>
    <t>Elektro strojarska rekonstrukcija crpne stanice Stari Grad.</t>
  </si>
  <si>
    <t>NERETVA-PELJEŠAC-KORČULA-LASTOVO-MLJET</t>
  </si>
  <si>
    <t>Regionalni vodoopskrbni sustav NPKLM - izrada projektne dokumentacije u Dolini Neretve, te na otocima Pelješac, Korčula, Mljet i Lastovo; izgradnja crpne stanice Smokvica (P=250 kW), TS u sklopu crpne stanice Smokvica sa dalekovodom (P=250 kW),  vodospreme Smokvica (V=1000 m3) te magistralnog cjevovoda CS Smokvica-Blato-Vela Luka; cjevovod Brna-prijelaz za otok Lastovo.</t>
  </si>
  <si>
    <t>RAČIŠĆE-BABINA</t>
  </si>
  <si>
    <t>Nastavak izgradnje cjevovoda Račišće-Babina.</t>
  </si>
  <si>
    <t xml:space="preserve">Izrada projektne dokumentacije za elektro i strojarsku rekonstrukciju crpne stanice Veprijak; </t>
  </si>
  <si>
    <t>UKUPNO Ulaganja u projekte vodoopskrbe</t>
  </si>
  <si>
    <t>tema: Ulaganja u projekte zaštite voda</t>
  </si>
  <si>
    <t>RAB - Izrada projektne dokumentacije, glavnog projekta II. i III. faze sustava javne odvodnje grada Raba.</t>
  </si>
  <si>
    <t>VELI LOŠINJ - Izgradnja kanalizacijskih kolektora sustava odvodnje Velog Lošinja.</t>
  </si>
  <si>
    <t>CRES - Izrada projekne dokumetacije  naselja u zaleđu grada Cresa i izgradnja kanalizacijskih kolektora sustava odvodnje Cresa.</t>
  </si>
  <si>
    <t>MALINSKA - Izrada projektne dokumentacije i nastavak izgradnje kanalizacijskih kolektora sustava odvodnje Malinske.</t>
  </si>
  <si>
    <t xml:space="preserve">DOBRINJ - Izrada projektne dokumentacije obalnog kanalizacijskog kolektora s podmorskim ispustom sustava Šilo – Čižići – Soline – Klimno i kanalizacijskih kolektora i uređaja za pročišćavanje otpadnih voda sustava odvodnje Dobrinja. </t>
  </si>
  <si>
    <t xml:space="preserve">POVLJANA - Dogradnja uređaja za pročišćavanje i nastavak izgradnje kanalizacijskog sustava Povljane. </t>
  </si>
  <si>
    <t xml:space="preserve">KOLAN - MANDRE  - Početak izgradnje sustava odvodnje "Mandre". </t>
  </si>
  <si>
    <t xml:space="preserve">UGLJAN - Nastavak izrade glavnih projekata preostalih faza sustava odvodnje i nastavak izgradnje kanalizacijskog sustava naselja Ugljan. U 2008. godini nastavljeni su radovi na izgradnji 4., 5. i dijela 3. faze kanalizacijskog sustava (centralni dio naselja). </t>
  </si>
  <si>
    <t>PREKO - Izrada projektne dokumentacije XII. I XIII. faze i izgradnja kanalizacijskog sustava - IV., V., VI., VII., VIII. i IX. faza (kolektori, CS, uređaj, ispust). Dio sredstava utrošen je na izradu glavnih projekata podsustava odvodnje Sutomišćica i Lukoran.</t>
  </si>
  <si>
    <t xml:space="preserve">KALI - Izrada izvedbene dokumentacije potrebne za izgradnju kanalizacije 4. i 6. faze sustava odvodnje Kali. </t>
  </si>
  <si>
    <t>KUKLJICA - Nastavak izgradnje produžetka obalnog kolektora i dvije CS.</t>
  </si>
  <si>
    <t xml:space="preserve">TKON - Izrada projektne dokumentacije  - podmorski ispust, uređaj za pročišćavanje, crpne stanice, tlačni cjevovodi i gravitacijski kolektori. </t>
  </si>
  <si>
    <t>DUI OTOK</t>
  </si>
  <si>
    <t>SALI - Početak izrade idejnog projekta za lokacijsku dozvolu uređaja za pročišćavanje sustava Sali, te glavnih projekata centralne CS "Sašćica" u Salima, uređaja i podmorskog ispusta sustava naselja Božava i sustava odvodnje naselja Zaglav.</t>
  </si>
  <si>
    <t>VIR</t>
  </si>
  <si>
    <t>VIR - Završen je glavni projekt 1. faze. Početak izgradnje 1. faze-cetralnog dijela kanalizacijskog sustava.</t>
  </si>
  <si>
    <t xml:space="preserve">PIROVAC - TISNO - JEZERA - Izrada glavnih projekata sustava odvodnje otpadnih voda naselja Pirovac - Tisno - Jezera. </t>
  </si>
  <si>
    <t>HVAR - Dovršetak izrade projektne dokumentacije kanalizacijskog sustava Milna i uređaja za pročišćavanje otpadnih voda grada Hvara.</t>
  </si>
  <si>
    <t>STARI GRAD - Dovršetak izgradnje 1. i 2. dionice i izgradnja 3. dionice kanalizacijskog sustava s rekonstrukcijom crpne stanice 3 i crpne stanice podmorskog ispusta.</t>
  </si>
  <si>
    <t>SUĆURAJ - Dovršetak izgradnje kanalizacijskog sustava Sućuraj.</t>
  </si>
  <si>
    <t>SUMARTIN PUNTINAK - Nastavak izgradnje sustava odvodnje Sumartina (naselje Puntinak) - nastavljena je izgradnja 2. faze sustava Puntinak.</t>
  </si>
  <si>
    <t>SPLITSKA - Izgradnja 1. faze kanalizacijskog sustava (gravitacijski kolektori, crpna stanica s tlačnim cjevovodom i podmorski ispust) i 2.  faze (uređaj).</t>
  </si>
  <si>
    <t>POSTIRA - Rekonstrukcija i izgradnja kanalizacijskog sustava, te izrada projektne dokumentacije sustava i uređaja za pročišćavanje.</t>
  </si>
  <si>
    <t xml:space="preserve">POVLJA - Završena je izgradnja kanalizacijskog kolektora dijela dionice 2 i kolektora u Velikoj ulici u Povljima. </t>
  </si>
  <si>
    <t xml:space="preserve">SUPETAR - MIRCA - Izrada glavnog projekta uređaja za pročišćavanje sustava javne odvodnje Supetar - Mirca. </t>
  </si>
  <si>
    <t xml:space="preserve">BOL - Izrada projektne dokumentacije kanalizacijskog sustava Bol i crpnih stanica Centar, Luka, Samostan i Zlatni Rat. </t>
  </si>
  <si>
    <t>KOMIŽA - Izrada projektne dokumentacije uređaja za pročišćavanje, rekonstrukcija i izgradnja dovodnih cjevovoda.</t>
  </si>
  <si>
    <t xml:space="preserve">VELA LUKA - Dovršetak izgradnje podmorskog ispusta i radne ceste. </t>
  </si>
  <si>
    <t>BLATO - Izrada projektne dokumentacije za potrebe ishođenja dozvola i izgradnja kanalizacijskog sustava Blato- Započelo se s izgradnjom 1. faze sustava odvodnje Blato-Prigradica.</t>
  </si>
  <si>
    <t>MLJET - Izrada projektne dokumentacije kanalizacijskog sustava (glavni projekti sustava odvodnje koji se nalaze izvan NP Mljet).</t>
  </si>
  <si>
    <t>POLUOTOK PELJEŠAC</t>
  </si>
  <si>
    <t xml:space="preserve">TRPANJ - Nastavak izrade projektne dokumentacije i nastavak izgradnje kanalizacijskog sustava Trpanj. </t>
  </si>
  <si>
    <t xml:space="preserve">OREBIĆ - Izgradnja I. faze sustava odvodnje i pročišćavanja otpadnih voda naselja Orebić (uređaj za pročišćavanje otpadnih voda, podmorski ispust, 3 crpne stanice, tlačni cjevovod i gravitacijski kolektor). </t>
  </si>
  <si>
    <t>Hrvatska izvozna ofenziva (DNŽ, SDŽ)</t>
  </si>
  <si>
    <t>Inovacije i novi proizvodi (PGŽ, SDŽ, ZŽ)</t>
  </si>
  <si>
    <t>Jačanje konkurentnosti malog gospodarstva (DNŽ, LSŽ, PGŽ, SDŽ, ZŽ)</t>
  </si>
  <si>
    <t>Obrazovanje u obrtništvu (PGŽ, SDŽ, ZŽ)</t>
  </si>
  <si>
    <t>Obrazovanje za poduzetništvo (DNŽ, SDŽ)</t>
  </si>
  <si>
    <t>Poduzetništvo u kulturi (DNŽ, PGŽ, ŠKŽ)</t>
  </si>
  <si>
    <t>Poduzetništvo žena i ciljnih skupina (DNŽ, LSŽ, PGŽ, SDŽ, ZŽ)</t>
  </si>
  <si>
    <t>Poticanje razvoja obrta (DNŽ, PGŽ, SDŽ, ZŽ)</t>
  </si>
  <si>
    <t>Poticanje regionalne konkurentnosti (DNŽ, LSŽ, PGŽ)</t>
  </si>
  <si>
    <t>Razvoj obrtništva (DNŽ, PGŽ, SDŽ, ZŽ)</t>
  </si>
  <si>
    <t>Zadružno poduzetništvo (DNŽ, PGŽ)</t>
  </si>
  <si>
    <t>Dramska umjetnost (Korčula)</t>
  </si>
  <si>
    <t>Glazbene i glazbeno-scenske umjetnosti (Korčula)</t>
  </si>
  <si>
    <t>Informatizacija (Korčula)</t>
  </si>
  <si>
    <t>Investicijska potpora (Korčula)</t>
  </si>
  <si>
    <t>Knjižnična djelatnost (Korčula, Pelješac)</t>
  </si>
  <si>
    <t>Kulturna dobra - nepokretna (Koločep, Korčula, Lopud, Mljet, Šipan)</t>
  </si>
  <si>
    <t>Kulturna dobra - pokretna (Badija, Korčula, Lopud, Pelješac, Šipan)</t>
  </si>
  <si>
    <t>Kulturno-umjetnički amaterizam (Korčula)</t>
  </si>
  <si>
    <t>Likovna, vizualna i audiovizualna (Korčula)</t>
  </si>
  <si>
    <t>Međunarodna kulturna suradnja (Korčula)</t>
  </si>
  <si>
    <t>Muzejsko-galerijska djelatnost (Korčula)</t>
  </si>
  <si>
    <t>Nove medijske kulture (Korčula)</t>
  </si>
  <si>
    <t>Otkup knjiga (Korčula)</t>
  </si>
  <si>
    <t>Zaštita prirode - nacionalni i parkovi prirode (Lastovo, Mljet)</t>
  </si>
  <si>
    <t>Zaštita prirode - nacionalni i parkovi prirode (Brijuni)</t>
  </si>
  <si>
    <t>Dramska umjetnost (Pag)</t>
  </si>
  <si>
    <t>Knjižnična djelatnost (Pag)</t>
  </si>
  <si>
    <t>Dramska umjetnost (Krk, Lošinj)</t>
  </si>
  <si>
    <t>Glazbene i glazbeno-scenske umjetnosti (Cres, Krk, Rab)</t>
  </si>
  <si>
    <t>Informatizacija (Krk, Lošinj)</t>
  </si>
  <si>
    <t>Investicijska potpora (Lošinj, Rab)</t>
  </si>
  <si>
    <t>Književne manifestacije (Krk)</t>
  </si>
  <si>
    <t>Književni program knjižara (Krk)</t>
  </si>
  <si>
    <t>Knjižnična djelatnost (Cres, Krk, Lošinj, Rab)</t>
  </si>
  <si>
    <t>Kulturna dobra - nepokretna (Cres, Krk, Lošinj, Rab)</t>
  </si>
  <si>
    <t>Kulturna dobra - pokretna (Cres, Krk, Lošinj, Rab)</t>
  </si>
  <si>
    <t>Kulturno-umjetnički amaterizam (Krk)</t>
  </si>
  <si>
    <t>Likovna, vizualna i audiovizualna (Krk)</t>
  </si>
  <si>
    <t>Međunarodna kulturna suradnja (Krk, Rab)</t>
  </si>
  <si>
    <t>Muzejsko-galerijska djelatnost (Lošinj)</t>
  </si>
  <si>
    <t>Nove medijske kulture (Cres)</t>
  </si>
  <si>
    <t>Otkup knjiga (Krk)</t>
  </si>
  <si>
    <t>Časopisi (Brač)</t>
  </si>
  <si>
    <t>Dramska umjetnost (Hvar, Vis)</t>
  </si>
  <si>
    <t>Glazbene i glazbeno-scenske umjetnosti (Hvar)</t>
  </si>
  <si>
    <t>Informatizacija (Brač, Vis, Hvar)</t>
  </si>
  <si>
    <t>Investicijska potpora (Brač, Hvar, Vis)</t>
  </si>
  <si>
    <t>Književne manifestacije (Brač, Hvar, Vis)</t>
  </si>
  <si>
    <t>Knjižnična djelatnost (Brač, Hvar, Vis)</t>
  </si>
  <si>
    <t>Kulturna dobra - nepokretna (Brač, Hvar, Vis, Drvenik Veli, Palagruža, Šolta)</t>
  </si>
  <si>
    <t>Kulturna dobra - pokretna (Brač, Hvar, Vis, Šolta)</t>
  </si>
  <si>
    <t>Kulturno-umjetnički amaterizam ( Hvar, Vis)</t>
  </si>
  <si>
    <t>Međunarodna kulturna suradnja (Hvar, Vis, Brač)</t>
  </si>
  <si>
    <t>Muzejsko-galerijska djelatnost (Brač, Hvar)</t>
  </si>
  <si>
    <t>Nove medijske kulture (Vis)</t>
  </si>
  <si>
    <t>Otkup knjiga (Vis)</t>
  </si>
  <si>
    <t>Informatizacija (Murter)</t>
  </si>
  <si>
    <t>Investicijska potpora (Murter)</t>
  </si>
  <si>
    <t>Knjižnična djelatnost (Murter)</t>
  </si>
  <si>
    <t>Kulturna dobra - nepokretna (Kornati, Murter, Zlarin, Žirje)</t>
  </si>
  <si>
    <t>Kulturno - umjetnički amaterizam (Murter)</t>
  </si>
  <si>
    <t>Nove medijske kulture (Zlarin)</t>
  </si>
  <si>
    <t>Zaštita prirode - nacionalni i parkovi prirode (Kornati)</t>
  </si>
  <si>
    <t>Investicije (Iž)</t>
  </si>
  <si>
    <t>Knjižnična djelatnost (Dugi Otok, Pag, Ugljan)</t>
  </si>
  <si>
    <t>Kulturna dobra - nepokretna (Dugi Otok, Molat, Pag, Premuda, Silba, Ugljan)</t>
  </si>
  <si>
    <t>Kulturna dobra - pokretna (Pag, Silba)</t>
  </si>
  <si>
    <t>Kulturno-umjetnički amaterizam (Pag)</t>
  </si>
  <si>
    <t>Međunarodna kulturna suradnja (Pag)</t>
  </si>
  <si>
    <t>Nove medijske kulture (Ugljan)</t>
  </si>
  <si>
    <t>Zaštita prirode - nacionalni i parkovi prirode (Dugi Otok)</t>
  </si>
  <si>
    <r>
      <t>t</t>
    </r>
    <r>
      <rPr>
        <b/>
        <i/>
        <sz val="14"/>
        <rFont val="Times New Roman"/>
        <family val="1"/>
      </rPr>
      <t>ema: Poticajne razvojne mjere (školovanje seoskog stanovništva, ulaganje u OPG-uzgajalište riba i školjaka, prerada, skladištenje i trženje poljoprivrednih proizvoda, ….)</t>
    </r>
  </si>
  <si>
    <t>tema: Opremanje poštanskih ureda na otocima</t>
  </si>
  <si>
    <t>SPLITSKO-DALMATINSKA ŽUPANIJA (Brač, Šolta, Hvar, Vis)</t>
  </si>
  <si>
    <t>ŠIBENSKO-KNINSKA ŽUPANIJA (Zlarin, Prvić, Kaprije, Žirje, Murter)</t>
  </si>
  <si>
    <t>ZADARSKA ŽUPANIJA (Pašman, Ist, Silba, Ugljan, Rava, Molat, Premuda)</t>
  </si>
  <si>
    <t>DUBROVAČKO-NERETVANSKA ŽUPANIJA (Koločep, Šipan, Mljet, Pelješac, Korčula, Lastovo)</t>
  </si>
  <si>
    <t>LIČKO-SENJSKA ŽUPANIJA (Pag)</t>
  </si>
  <si>
    <t>PRIMORSKO-GORANSKA ŽUPANIJA (Rab, Krk, Lošinj, Ilovik, Cres, Susak, Unije)</t>
  </si>
  <si>
    <t>UKUPNO Ulaganja u projekte zaštite voda</t>
  </si>
  <si>
    <t>PRIMORSKO GORANSKA ŽUPANIJA</t>
  </si>
  <si>
    <t>OTOK LOŠINJ</t>
  </si>
  <si>
    <t>Obilaznica Nerezina - investicija</t>
  </si>
  <si>
    <t>OTOK CRES</t>
  </si>
  <si>
    <t>OTOK KRK</t>
  </si>
  <si>
    <t>OTOK RAB</t>
  </si>
  <si>
    <t>UKUPNO PRIMORSKO GORANSKA ŽUPANIJA</t>
  </si>
  <si>
    <t>SPLITSKO DALMATINSKA ŽUPANIJA</t>
  </si>
  <si>
    <t>OTOK KORČULA</t>
  </si>
  <si>
    <t>Prolaz kroz Žrnovo - investicije</t>
  </si>
  <si>
    <t>Dubova - Kapje - investicije</t>
  </si>
  <si>
    <t xml:space="preserve">OTOK BRAČ </t>
  </si>
  <si>
    <t>Prolaz kroz Ložišće - investicije</t>
  </si>
  <si>
    <t>OTOK ŠOLTA</t>
  </si>
  <si>
    <t>Sp. Cesta Rogač-Grohote  - investicije</t>
  </si>
  <si>
    <t>OTOK HVAR</t>
  </si>
  <si>
    <t>Jelsa - Poljice  - investicije</t>
  </si>
  <si>
    <t>OTOK VIS</t>
  </si>
  <si>
    <t>OTOK ČIOVO</t>
  </si>
  <si>
    <t>UKUPNO SPLITSKO DALMATINSKA ŽUPANIJA</t>
  </si>
  <si>
    <t>DUBROVAČKO NERETVANSKA ŽUPANIJA</t>
  </si>
  <si>
    <t>OTOK MLJET</t>
  </si>
  <si>
    <t>Obilaznica Sobre  - investicije</t>
  </si>
  <si>
    <t>OTOK PELJEŠAC</t>
  </si>
  <si>
    <t>Pelješka cesta - investicije</t>
  </si>
  <si>
    <t>Most kopno-poluotok Pelješac -investicije</t>
  </si>
  <si>
    <t>OTOK LASTOVO</t>
  </si>
  <si>
    <t>OTOK ŠIPAN</t>
  </si>
  <si>
    <t>UKUPNO DUBROVAČKO NERETVANSKA ŽUPANIJA</t>
  </si>
  <si>
    <t>OTOK PAŠMAN</t>
  </si>
  <si>
    <t>Most preko tjesnaca Ždrelac - investicije</t>
  </si>
  <si>
    <t>Kukljica-Neviđane  - betterment</t>
  </si>
  <si>
    <t>OTOK PAG</t>
  </si>
  <si>
    <t>OTOK UGLJAN-</t>
  </si>
  <si>
    <t>OTOK VIR</t>
  </si>
  <si>
    <t>UKUPNO ZADARSKA ŽUPANIJA</t>
  </si>
  <si>
    <t>ŠIBENSKO KNINSKA ŽUPANIJA</t>
  </si>
  <si>
    <t>OTOK MURTER</t>
  </si>
  <si>
    <t>OTOK ŽIRJE</t>
  </si>
  <si>
    <t>UKUPNO ŠIBENSKO KNINSKA ŽUPANIJA</t>
  </si>
  <si>
    <t>LIČKO SENJSKA ŽUPANIJA</t>
  </si>
  <si>
    <t>UKUPNO LIČKO SENJSKA ŽUPANIJA</t>
  </si>
  <si>
    <t>UKUPNO ULAGANJA U DRŽAVNE CESTE</t>
  </si>
  <si>
    <t>Redovno održavanje</t>
  </si>
  <si>
    <t>Izvanredno održavanje</t>
  </si>
  <si>
    <t xml:space="preserve">OTOK KRK </t>
  </si>
  <si>
    <t>OTOK BRAČ</t>
  </si>
  <si>
    <t>Investicije</t>
  </si>
  <si>
    <t>OTOK MOLAT</t>
  </si>
  <si>
    <t>UKUPNO ŠIBENSKO KNINSKA</t>
  </si>
  <si>
    <t>UKUPNO ULAGANJA U ŽUPANIJSKE I LOKALNE CESTE</t>
  </si>
  <si>
    <t>Pelješac</t>
  </si>
  <si>
    <t>Kulturna dobra - nepokretna</t>
  </si>
  <si>
    <t>MINISTARSTVO KULTURE</t>
  </si>
  <si>
    <t xml:space="preserve"> SVEUKUPNO DUBROVAČKO-NERETVANSKA ŽUPANIJA</t>
  </si>
  <si>
    <t>ISTARSKA ŽUPANIJA</t>
  </si>
  <si>
    <t>SVEUKUPNO ISTARSKA ŽUPANIJA</t>
  </si>
  <si>
    <t> SVEUKUPNO LIČKO-SENJSKA ŽUPANIJA</t>
  </si>
  <si>
    <t>SVEUKUPNO PRIMORSKO-GORANSKA ŽUPANIJA</t>
  </si>
  <si>
    <t>SVEUKUPNO SPLITSKO-DALMATINSKA ŽUPANIJA</t>
  </si>
  <si>
    <t>SVEUKUPNO ŠIBENSKO-KNINSKA ŽUPANIJA</t>
  </si>
  <si>
    <t>SVEUKUPNO ZADARSKA ŽUPANIJA</t>
  </si>
  <si>
    <t>VRGADA</t>
  </si>
  <si>
    <t>tema: Kapitalna ulaganja u otoke (domovi zdravlja, ambulante, jedinice za hemodijalizu)</t>
  </si>
  <si>
    <t>PAG</t>
  </si>
  <si>
    <t>PROJEKT</t>
  </si>
  <si>
    <t>IZNOS</t>
  </si>
  <si>
    <t>UKUPNO DUBROVAČKO-NERETVANSKA ŽUPANIJA:</t>
  </si>
  <si>
    <t>UKUPNO PRIMORSKO-GORANSKA ŽUPANIJA:</t>
  </si>
  <si>
    <t>KORČULA</t>
  </si>
  <si>
    <t>tema: Projekt sređivanja zemljišnih knjiga i katastra tijekom 2008.g.</t>
  </si>
  <si>
    <t>GRAĐEVINSKI RADOVI I OPREMANJE</t>
  </si>
  <si>
    <t>INFORMATIČKA OPREMA I LOKALNA RAČUNALNA MREŽA</t>
  </si>
  <si>
    <t>2.Zemljišnoknjižni odjel Općinskog suda u Supetru</t>
  </si>
  <si>
    <t>MINISTARSTVO ZAŠTITE OKOLIŠA, PROSTORNOG UREĐENJA I GRADITELJSTVA</t>
  </si>
  <si>
    <t>MINISTARSTVO GOSPODARSTVA, RADA I PODUZETNIŠTVA</t>
  </si>
  <si>
    <t>SVEUKUPNO Ulaganja u elektroenergetske objekte na otocima:</t>
  </si>
  <si>
    <t>UKUPNO SPLITSKO-DALMATINSKA ŽUPANIJA:</t>
  </si>
  <si>
    <t>MINISTARSTVO ZDRAVSTVA I SOCIJALNE SKRBI</t>
  </si>
  <si>
    <t>UKUPNO ZADARSKA ŽUPANIJA:</t>
  </si>
  <si>
    <t>tema: Potpore po projektima bespovratnih poticaja na razini gradova, općina i županija</t>
  </si>
  <si>
    <t>UGLJAN</t>
  </si>
  <si>
    <t>VIS</t>
  </si>
  <si>
    <t>HVAR</t>
  </si>
  <si>
    <t>ŠOLTA</t>
  </si>
  <si>
    <t>KRK</t>
  </si>
  <si>
    <t>BRAČ</t>
  </si>
  <si>
    <t>LOŠINJ</t>
  </si>
  <si>
    <t>ŠIBENSKO-KNINSKA ŽUPANIJA</t>
  </si>
  <si>
    <t>SPLITSKO-DALMATINSKA ŽUPANIJA</t>
  </si>
  <si>
    <t>DUBROVAČKO-NERETVANSKA ŽUPANIJA</t>
  </si>
  <si>
    <t>LIČKO-SENJSKA ŽUPANIJA</t>
  </si>
  <si>
    <t>PRIMORSKO-GORANSKA ŽUPANIJA</t>
  </si>
  <si>
    <t>ZADARSKA ŽUPANIJA</t>
  </si>
  <si>
    <t>CRES</t>
  </si>
  <si>
    <t>RAB</t>
  </si>
  <si>
    <t>MURTER</t>
  </si>
  <si>
    <t>LASTOVO</t>
  </si>
  <si>
    <t>MLJET</t>
  </si>
  <si>
    <t>DUGI OTOK</t>
  </si>
  <si>
    <t>PAŠMAN</t>
  </si>
  <si>
    <t>DRŽAVNA GEODETSKA UPRAVA</t>
  </si>
  <si>
    <t>tema: Katastarske izmjere u tijeku</t>
  </si>
  <si>
    <t>DUBROVAČKO-NERETVANSKA ŽUPANIJA - Potpore za malo gospodarstvo, obrt i poticanje, ulaganja i izvoz (Blato,Korčula,Lastovo,Lumbarda,Mljet,Orebić,Ston,Vela Luka,)</t>
  </si>
  <si>
    <t>SPLITSKO-DALMATINSKA ŽUPANIJA - Potpore za malo gospodarstvo, obrt i poticanje, ulaganja i izvoz (Hvar,Jelsa,Komiža,Nerežišća,Postira,Pučišća,Selca,Stari Grad,Supetar,Sutivan,Šolta,Vis)</t>
  </si>
  <si>
    <t>ŠIBENSKO-KNINSKA ŽUPANIJA - Potpore za malo gospodarstvo, obrt i poticanje, ulaganja i izvoz (Murter)</t>
  </si>
  <si>
    <t>MINISTARSTVO PRAVOSUĐA</t>
  </si>
  <si>
    <t>UKUPNO Potpore po projektima bespovratnih poticaja na razini gradova, općina i županija:</t>
  </si>
  <si>
    <t>Brusje, Grabje, Svirče 206 ha - III faza Državnog programa</t>
  </si>
  <si>
    <t>Vis 440 ha - II faza Državnog programa</t>
  </si>
  <si>
    <t>Neviđane, Dobropoljana, Banj, Mrljane 2366 ha - III faza Državnog programa</t>
  </si>
  <si>
    <t>KOLAN</t>
  </si>
  <si>
    <t>Kolan 500 ha - III faza Državnog programa</t>
  </si>
  <si>
    <t>VELI IŽ i MALI IŽ</t>
  </si>
  <si>
    <t>Veli Iž, Mali Iž 290 ha - II faza Državnog programa</t>
  </si>
  <si>
    <t>Ulaganja u otoke putem kreditiranja</t>
  </si>
  <si>
    <t>FOND ZA REGIONALNI RAZVOJ REPUBLIKE HRVATSKE</t>
  </si>
  <si>
    <t>tema: Kapitalne pomoći (za infrastrukturu)</t>
  </si>
  <si>
    <t xml:space="preserve">REGIONALNI RAZVOJ DUBROVAČKO-NERETVANSKE ŽUPANIJE </t>
  </si>
  <si>
    <t>vodoopskrbni sustav</t>
  </si>
  <si>
    <t>BLATO</t>
  </si>
  <si>
    <t>cestovna infrastruktura</t>
  </si>
  <si>
    <t>SMOKVICA</t>
  </si>
  <si>
    <t>TRPANJ</t>
  </si>
  <si>
    <t>JANJINA</t>
  </si>
  <si>
    <t>MINISTARSTVO OBITELJI, BRANITELJA I MEĐUGENERACIJSKE SOLIDARNOSTI</t>
  </si>
  <si>
    <r>
      <t>t</t>
    </r>
    <r>
      <rPr>
        <b/>
        <i/>
        <sz val="14"/>
        <rFont val="Times New Roman"/>
        <family val="1"/>
      </rPr>
      <t>ema: Programi međugeneracijske solidarnosti "Dnevni boravak i pomoć u kući starijim osobama" i "Pomoć u kući starijim osobama"</t>
    </r>
  </si>
  <si>
    <t>Otok Hvar - Grad Stari grad</t>
  </si>
  <si>
    <t>izvainstitucionalne usluge za  starije osobe - Dnevni boravak i pomoć u kući starijim osobama</t>
  </si>
  <si>
    <t>Otok Vis - Grad Komiža</t>
  </si>
  <si>
    <t>izvainstitucionalne usluge za starije osobe  -  Pomoć u kući starijim osobama</t>
  </si>
  <si>
    <t xml:space="preserve">UKUPNO SPLITSKO-DALMATINSKA ŽUPANIJA:     </t>
  </si>
  <si>
    <t>izvainstitucionalne usluge za starije osobe -  Pomoć u kući starijim osobama</t>
  </si>
  <si>
    <t xml:space="preserve">UKUPNO ZADARSKA ŽUPANIJA:   </t>
  </si>
  <si>
    <t>izvainstitucionalne usluge za starije osobe -  Dnevni boravak i pomoć u kući starijim osobama</t>
  </si>
  <si>
    <t xml:space="preserve">UKUPNO ŠIBENSKO-KNINSKA ŽUPANIJA: </t>
  </si>
  <si>
    <t xml:space="preserve">DUBROVAČKO-NERETVANSKA ŽUPANIJA:  </t>
  </si>
  <si>
    <t xml:space="preserve">UKUPNO DUBROVAČKO-NERETVANSKA ŽUPANIJA:   </t>
  </si>
  <si>
    <t>MINISTARSTVO UNUTARNJIH POSLOVA</t>
  </si>
  <si>
    <t>MINISTARSTVO POLJOPRIVREDE, RIBARSTVA I RURALNOG RAZVOJA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</si>
</sst>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101041A]###,##0.00;\(###,##0.00\);0.00"/>
    <numFmt numFmtId="165" formatCode="[$-101041A]###,##0.00;\(###,##0.00\);#,000"/>
    <numFmt numFmtId="166" formatCode="#,##0.000"/>
    <numFmt numFmtId="167" formatCode="#,##0.00;[Red]\-#,##0.00"/>
    <numFmt numFmtId="168" formatCode="#,##0.00\ _k_n"/>
    <numFmt numFmtId="169" formatCode="[$-101041A]dd\.mm\.yyyy"/>
    <numFmt numFmtId="170" formatCode="#,##0.00_ ;[Red]\-#,##0.00\ "/>
  </numFmts>
  <fonts count="34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6"/>
      <color indexed="12"/>
      <name val="Times New Roman"/>
      <family val="1"/>
    </font>
    <font>
      <b/>
      <sz val="24"/>
      <color indexed="12"/>
      <name val="Times New Roman"/>
      <family val="1"/>
    </font>
    <font>
      <sz val="16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1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8"/>
      <name val="Tahoma"/>
      <family val="0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2"/>
      <color indexed="21"/>
      <name val="Times New Roman"/>
      <family val="1"/>
    </font>
    <font>
      <sz val="12"/>
      <color indexed="8"/>
      <name val="Arial"/>
      <family val="2"/>
    </font>
    <font>
      <b/>
      <i/>
      <u val="single"/>
      <sz val="14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12"/>
      <name val="Times New Roman"/>
      <family val="1"/>
    </font>
    <font>
      <b/>
      <sz val="18"/>
      <color indexed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6"/>
      <name val="Times New Roman"/>
      <family val="1"/>
    </font>
    <font>
      <b/>
      <i/>
      <sz val="16"/>
      <color indexed="12"/>
      <name val="Times New Roman"/>
      <family val="1"/>
    </font>
    <font>
      <b/>
      <i/>
      <sz val="14"/>
      <color indexed="12"/>
      <name val="Times New Roman"/>
      <family val="1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ck"/>
      <right style="thin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double"/>
    </border>
    <border>
      <left>
        <color indexed="63"/>
      </left>
      <right style="thick"/>
      <top style="double"/>
      <bottom style="double"/>
    </border>
    <border>
      <left style="thick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thick"/>
      <right style="medium">
        <color indexed="8"/>
      </right>
      <top style="thick"/>
      <bottom style="thick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 style="double"/>
      <bottom style="double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thin"/>
      <bottom style="thick"/>
    </border>
    <border>
      <left>
        <color indexed="63"/>
      </left>
      <right style="medium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medium"/>
    </border>
    <border>
      <left style="double"/>
      <right style="thick"/>
      <top style="double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thin"/>
    </border>
    <border>
      <left style="thin"/>
      <right style="medium"/>
      <top style="thin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/>
      <top style="thin">
        <color indexed="8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/>
      <top>
        <color indexed="63"/>
      </top>
      <bottom style="thin">
        <color indexed="8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ck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double"/>
      <right style="thick"/>
      <top style="thick"/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>
        <color indexed="63"/>
      </bottom>
    </border>
    <border>
      <left style="double"/>
      <right style="thick"/>
      <top style="medium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n"/>
    </border>
    <border>
      <left style="thick"/>
      <right style="medium"/>
      <top style="double"/>
      <bottom style="double"/>
    </border>
    <border>
      <left style="medium"/>
      <right style="thick"/>
      <top style="double"/>
      <bottom style="double"/>
    </border>
    <border>
      <left style="medium"/>
      <right style="thick"/>
      <top style="thin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ck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double"/>
    </border>
    <border>
      <left style="thin"/>
      <right style="thick"/>
      <top style="double"/>
      <bottom style="thick"/>
    </border>
    <border>
      <left style="thin"/>
      <right style="medium"/>
      <top style="double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uble"/>
    </border>
    <border>
      <left style="thick"/>
      <right style="double"/>
      <top style="double"/>
      <bottom>
        <color indexed="63"/>
      </bottom>
    </border>
    <border>
      <left style="thick"/>
      <right style="double"/>
      <top style="thin"/>
      <bottom style="thin"/>
    </border>
    <border>
      <left style="thick"/>
      <right style="double"/>
      <top style="thin"/>
      <bottom>
        <color indexed="63"/>
      </bottom>
    </border>
    <border>
      <left style="thick"/>
      <right style="double"/>
      <top style="thin"/>
      <bottom style="double"/>
    </border>
    <border>
      <left style="thick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ck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8"/>
      </left>
      <right style="thick"/>
      <top style="medium">
        <color indexed="8"/>
      </top>
      <bottom>
        <color indexed="63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double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thick"/>
      <top style="double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thick"/>
      <right style="double"/>
      <top>
        <color indexed="63"/>
      </top>
      <bottom style="thin"/>
    </border>
    <border>
      <left style="thick"/>
      <right>
        <color indexed="63"/>
      </right>
      <top style="double"/>
      <bottom style="double"/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medium"/>
      <bottom style="thick"/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/>
      <right style="thin"/>
      <top>
        <color indexed="63"/>
      </top>
      <bottom style="double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double"/>
      <bottom style="double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ck"/>
      <right style="thin"/>
      <top style="double"/>
      <bottom style="thin"/>
    </border>
    <border>
      <left style="thick"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n"/>
      <right>
        <color indexed="63"/>
      </right>
      <top style="thick"/>
      <bottom style="thick"/>
    </border>
    <border>
      <left style="thick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medium"/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/>
      <right style="medium"/>
      <top style="double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4" fontId="6" fillId="0" borderId="4" xfId="0" applyNumberFormat="1" applyFont="1" applyFill="1" applyBorder="1" applyAlignment="1">
      <alignment horizontal="righ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2" fillId="0" borderId="1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" fontId="22" fillId="0" borderId="18" xfId="0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wrapText="1"/>
    </xf>
    <xf numFmtId="4" fontId="6" fillId="0" borderId="20" xfId="0" applyNumberFormat="1" applyFont="1" applyBorder="1" applyAlignment="1">
      <alignment horizontal="right" wrapText="1"/>
    </xf>
    <xf numFmtId="0" fontId="6" fillId="0" borderId="19" xfId="0" applyFont="1" applyBorder="1" applyAlignment="1">
      <alignment/>
    </xf>
    <xf numFmtId="4" fontId="6" fillId="0" borderId="21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4" fontId="6" fillId="0" borderId="24" xfId="0" applyNumberFormat="1" applyFont="1" applyBorder="1" applyAlignment="1">
      <alignment horizontal="right"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" fontId="5" fillId="0" borderId="27" xfId="0" applyNumberFormat="1" applyFont="1" applyBorder="1" applyAlignment="1">
      <alignment horizontal="right" wrapText="1"/>
    </xf>
    <xf numFmtId="4" fontId="6" fillId="0" borderId="28" xfId="0" applyNumberFormat="1" applyFont="1" applyBorder="1" applyAlignment="1">
      <alignment horizontal="right" wrapText="1"/>
    </xf>
    <xf numFmtId="0" fontId="6" fillId="0" borderId="29" xfId="0" applyFont="1" applyBorder="1" applyAlignment="1">
      <alignment wrapText="1"/>
    </xf>
    <xf numFmtId="4" fontId="5" fillId="0" borderId="30" xfId="0" applyNumberFormat="1" applyFont="1" applyBorder="1" applyAlignment="1">
      <alignment horizontal="right" wrapText="1"/>
    </xf>
    <xf numFmtId="0" fontId="15" fillId="0" borderId="0" xfId="0" applyFont="1" applyBorder="1" applyAlignment="1">
      <alignment/>
    </xf>
    <xf numFmtId="0" fontId="15" fillId="0" borderId="21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4" fontId="5" fillId="0" borderId="30" xfId="0" applyNumberFormat="1" applyFont="1" applyBorder="1" applyAlignment="1">
      <alignment horizontal="right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 wrapText="1"/>
    </xf>
    <xf numFmtId="4" fontId="5" fillId="0" borderId="30" xfId="0" applyNumberFormat="1" applyFont="1" applyBorder="1" applyAlignment="1">
      <alignment wrapText="1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9" fillId="0" borderId="37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4" fontId="14" fillId="0" borderId="24" xfId="0" applyNumberFormat="1" applyFont="1" applyBorder="1" applyAlignment="1">
      <alignment horizontal="right" wrapText="1"/>
    </xf>
    <xf numFmtId="4" fontId="14" fillId="0" borderId="21" xfId="0" applyNumberFormat="1" applyFont="1" applyBorder="1" applyAlignment="1">
      <alignment horizontal="right"/>
    </xf>
    <xf numFmtId="4" fontId="14" fillId="0" borderId="42" xfId="0" applyNumberFormat="1" applyFont="1" applyBorder="1" applyAlignment="1">
      <alignment horizontal="right"/>
    </xf>
    <xf numFmtId="4" fontId="9" fillId="0" borderId="43" xfId="0" applyNumberFormat="1" applyFont="1" applyFill="1" applyBorder="1" applyAlignment="1">
      <alignment vertical="center"/>
    </xf>
    <xf numFmtId="4" fontId="14" fillId="0" borderId="12" xfId="0" applyNumberFormat="1" applyFont="1" applyFill="1" applyBorder="1" applyAlignment="1">
      <alignment vertical="center"/>
    </xf>
    <xf numFmtId="4" fontId="14" fillId="0" borderId="44" xfId="0" applyNumberFormat="1" applyFont="1" applyFill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6" fillId="0" borderId="46" xfId="0" applyFont="1" applyFill="1" applyBorder="1" applyAlignment="1">
      <alignment horizontal="left" vertical="center" wrapText="1"/>
    </xf>
    <xf numFmtId="4" fontId="6" fillId="0" borderId="47" xfId="0" applyNumberFormat="1" applyFont="1" applyFill="1" applyBorder="1" applyAlignment="1">
      <alignment horizontal="right" vertical="center" wrapText="1"/>
    </xf>
    <xf numFmtId="4" fontId="6" fillId="0" borderId="47" xfId="0" applyNumberFormat="1" applyFont="1" applyFill="1" applyBorder="1" applyAlignment="1">
      <alignment vertical="center" wrapText="1"/>
    </xf>
    <xf numFmtId="0" fontId="23" fillId="2" borderId="48" xfId="0" applyNumberFormat="1" applyFont="1" applyFill="1" applyBorder="1" applyAlignment="1">
      <alignment horizontal="left" vertical="center" wrapText="1"/>
    </xf>
    <xf numFmtId="0" fontId="16" fillId="2" borderId="48" xfId="0" applyNumberFormat="1" applyFont="1" applyFill="1" applyBorder="1" applyAlignment="1">
      <alignment horizontal="left" vertical="center" wrapText="1"/>
    </xf>
    <xf numFmtId="0" fontId="16" fillId="2" borderId="48" xfId="0" applyFont="1" applyFill="1" applyBorder="1" applyAlignment="1">
      <alignment horizontal="left" vertical="center" wrapText="1"/>
    </xf>
    <xf numFmtId="0" fontId="16" fillId="2" borderId="49" xfId="0" applyNumberFormat="1" applyFont="1" applyFill="1" applyBorder="1" applyAlignment="1">
      <alignment horizontal="left" vertical="center" wrapText="1"/>
    </xf>
    <xf numFmtId="0" fontId="16" fillId="2" borderId="50" xfId="0" applyFont="1" applyFill="1" applyBorder="1" applyAlignment="1">
      <alignment horizontal="left" vertical="center" wrapText="1"/>
    </xf>
    <xf numFmtId="3" fontId="16" fillId="0" borderId="51" xfId="0" applyNumberFormat="1" applyFont="1" applyFill="1" applyBorder="1" applyAlignment="1">
      <alignment vertical="center" wrapText="1"/>
    </xf>
    <xf numFmtId="3" fontId="16" fillId="0" borderId="52" xfId="0" applyNumberFormat="1" applyFont="1" applyFill="1" applyBorder="1" applyAlignment="1">
      <alignment vertical="center" wrapText="1"/>
    </xf>
    <xf numFmtId="0" fontId="16" fillId="0" borderId="53" xfId="0" applyFont="1" applyFill="1" applyBorder="1" applyAlignment="1">
      <alignment horizontal="justify" vertical="center" wrapText="1"/>
    </xf>
    <xf numFmtId="0" fontId="16" fillId="0" borderId="51" xfId="0" applyFont="1" applyFill="1" applyBorder="1" applyAlignment="1">
      <alignment horizontal="justify" vertical="center" wrapText="1"/>
    </xf>
    <xf numFmtId="0" fontId="6" fillId="0" borderId="54" xfId="0" applyFont="1" applyBorder="1" applyAlignment="1">
      <alignment/>
    </xf>
    <xf numFmtId="0" fontId="5" fillId="0" borderId="54" xfId="0" applyFont="1" applyBorder="1" applyAlignment="1">
      <alignment/>
    </xf>
    <xf numFmtId="0" fontId="6" fillId="0" borderId="55" xfId="0" applyFont="1" applyBorder="1" applyAlignment="1">
      <alignment/>
    </xf>
    <xf numFmtId="4" fontId="9" fillId="0" borderId="56" xfId="0" applyNumberFormat="1" applyFont="1" applyFill="1" applyBorder="1" applyAlignment="1">
      <alignment/>
    </xf>
    <xf numFmtId="0" fontId="6" fillId="0" borderId="57" xfId="0" applyFont="1" applyBorder="1" applyAlignment="1">
      <alignment/>
    </xf>
    <xf numFmtId="0" fontId="6" fillId="0" borderId="54" xfId="0" applyFont="1" applyFill="1" applyBorder="1" applyAlignment="1">
      <alignment/>
    </xf>
    <xf numFmtId="49" fontId="6" fillId="0" borderId="54" xfId="0" applyNumberFormat="1" applyFont="1" applyBorder="1" applyAlignment="1">
      <alignment vertical="center" wrapText="1"/>
    </xf>
    <xf numFmtId="49" fontId="6" fillId="0" borderId="55" xfId="0" applyNumberFormat="1" applyFont="1" applyBorder="1" applyAlignment="1">
      <alignment vertical="center" wrapText="1"/>
    </xf>
    <xf numFmtId="4" fontId="9" fillId="0" borderId="56" xfId="0" applyNumberFormat="1" applyFont="1" applyBorder="1" applyAlignment="1">
      <alignment/>
    </xf>
    <xf numFmtId="4" fontId="9" fillId="0" borderId="58" xfId="0" applyNumberFormat="1" applyFont="1" applyFill="1" applyBorder="1" applyAlignment="1">
      <alignment vertical="center"/>
    </xf>
    <xf numFmtId="4" fontId="2" fillId="0" borderId="59" xfId="0" applyNumberFormat="1" applyFont="1" applyFill="1" applyBorder="1" applyAlignment="1">
      <alignment vertical="center"/>
    </xf>
    <xf numFmtId="4" fontId="10" fillId="0" borderId="60" xfId="0" applyNumberFormat="1" applyFont="1" applyFill="1" applyBorder="1" applyAlignment="1">
      <alignment vertical="center"/>
    </xf>
    <xf numFmtId="4" fontId="9" fillId="0" borderId="58" xfId="0" applyNumberFormat="1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4" fontId="9" fillId="0" borderId="61" xfId="0" applyNumberFormat="1" applyFont="1" applyFill="1" applyBorder="1" applyAlignment="1">
      <alignment vertical="center"/>
    </xf>
    <xf numFmtId="0" fontId="6" fillId="0" borderId="54" xfId="0" applyFont="1" applyBorder="1" applyAlignment="1">
      <alignment horizontal="left" vertical="center" wrapText="1"/>
    </xf>
    <xf numFmtId="0" fontId="5" fillId="0" borderId="62" xfId="0" applyFont="1" applyFill="1" applyBorder="1" applyAlignment="1">
      <alignment vertical="center"/>
    </xf>
    <xf numFmtId="0" fontId="6" fillId="0" borderId="33" xfId="0" applyFont="1" applyBorder="1" applyAlignment="1">
      <alignment horizontal="left" vertical="center" wrapText="1"/>
    </xf>
    <xf numFmtId="0" fontId="6" fillId="2" borderId="54" xfId="0" applyFont="1" applyFill="1" applyBorder="1" applyAlignment="1">
      <alignment/>
    </xf>
    <xf numFmtId="0" fontId="6" fillId="2" borderId="57" xfId="0" applyFont="1" applyFill="1" applyBorder="1" applyAlignment="1">
      <alignment/>
    </xf>
    <xf numFmtId="0" fontId="6" fillId="2" borderId="55" xfId="0" applyFont="1" applyFill="1" applyBorder="1" applyAlignment="1">
      <alignment/>
    </xf>
    <xf numFmtId="4" fontId="9" fillId="0" borderId="56" xfId="0" applyNumberFormat="1" applyFont="1" applyFill="1" applyBorder="1" applyAlignment="1">
      <alignment vertical="center"/>
    </xf>
    <xf numFmtId="4" fontId="6" fillId="0" borderId="63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6" fillId="0" borderId="46" xfId="0" applyFont="1" applyBorder="1" applyAlignment="1">
      <alignment vertical="top" wrapText="1"/>
    </xf>
    <xf numFmtId="0" fontId="6" fillId="0" borderId="64" xfId="0" applyFont="1" applyBorder="1" applyAlignment="1">
      <alignment vertical="top" wrapText="1"/>
    </xf>
    <xf numFmtId="0" fontId="4" fillId="0" borderId="3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4" fontId="6" fillId="0" borderId="47" xfId="0" applyNumberFormat="1" applyFont="1" applyFill="1" applyBorder="1" applyAlignment="1">
      <alignment vertical="center"/>
    </xf>
    <xf numFmtId="4" fontId="5" fillId="0" borderId="47" xfId="0" applyNumberFormat="1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/>
    </xf>
    <xf numFmtId="0" fontId="5" fillId="0" borderId="3" xfId="0" applyFont="1" applyFill="1" applyBorder="1" applyAlignment="1">
      <alignment vertical="center"/>
    </xf>
    <xf numFmtId="4" fontId="26" fillId="0" borderId="4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 wrapText="1"/>
    </xf>
    <xf numFmtId="8" fontId="5" fillId="0" borderId="12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vertical="center" wrapText="1"/>
    </xf>
    <xf numFmtId="8" fontId="5" fillId="0" borderId="15" xfId="0" applyNumberFormat="1" applyFont="1" applyFill="1" applyBorder="1" applyAlignment="1">
      <alignment horizontal="right" vertical="center" wrapText="1"/>
    </xf>
    <xf numFmtId="0" fontId="2" fillId="0" borderId="66" xfId="0" applyFont="1" applyFill="1" applyBorder="1" applyAlignment="1">
      <alignment vertical="center"/>
    </xf>
    <xf numFmtId="0" fontId="12" fillId="0" borderId="67" xfId="0" applyFont="1" applyFill="1" applyBorder="1" applyAlignment="1">
      <alignment vertical="center"/>
    </xf>
    <xf numFmtId="4" fontId="12" fillId="0" borderId="68" xfId="0" applyNumberFormat="1" applyFont="1" applyFill="1" applyBorder="1" applyAlignment="1">
      <alignment vertical="center"/>
    </xf>
    <xf numFmtId="0" fontId="12" fillId="0" borderId="60" xfId="0" applyFont="1" applyFill="1" applyBorder="1" applyAlignment="1">
      <alignment vertical="center"/>
    </xf>
    <xf numFmtId="4" fontId="12" fillId="0" borderId="58" xfId="0" applyNumberFormat="1" applyFont="1" applyFill="1" applyBorder="1" applyAlignment="1">
      <alignment vertical="center"/>
    </xf>
    <xf numFmtId="4" fontId="9" fillId="0" borderId="58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/>
    </xf>
    <xf numFmtId="0" fontId="6" fillId="0" borderId="46" xfId="0" applyFont="1" applyBorder="1" applyAlignment="1">
      <alignment horizontal="left" vertical="top" wrapText="1"/>
    </xf>
    <xf numFmtId="0" fontId="6" fillId="0" borderId="69" xfId="0" applyFont="1" applyBorder="1" applyAlignment="1">
      <alignment horizontal="left" vertical="top" wrapText="1"/>
    </xf>
    <xf numFmtId="0" fontId="15" fillId="0" borderId="34" xfId="0" applyFont="1" applyFill="1" applyBorder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4" fontId="5" fillId="0" borderId="47" xfId="0" applyNumberFormat="1" applyFont="1" applyFill="1" applyBorder="1" applyAlignment="1">
      <alignment vertical="center" wrapText="1"/>
    </xf>
    <xf numFmtId="4" fontId="5" fillId="0" borderId="47" xfId="0" applyNumberFormat="1" applyFont="1" applyFill="1" applyBorder="1" applyAlignment="1">
      <alignment horizontal="right" vertical="center" wrapText="1"/>
    </xf>
    <xf numFmtId="0" fontId="4" fillId="0" borderId="70" xfId="0" applyFont="1" applyFill="1" applyBorder="1" applyAlignment="1">
      <alignment vertical="center" wrapText="1"/>
    </xf>
    <xf numFmtId="0" fontId="5" fillId="0" borderId="71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74" xfId="0" applyNumberFormat="1" applyFont="1" applyFill="1" applyBorder="1" applyAlignment="1">
      <alignment horizontal="right" vertical="center" wrapText="1"/>
    </xf>
    <xf numFmtId="4" fontId="5" fillId="0" borderId="75" xfId="0" applyNumberFormat="1" applyFont="1" applyFill="1" applyBorder="1" applyAlignment="1">
      <alignment horizontal="right" vertical="center" wrapText="1"/>
    </xf>
    <xf numFmtId="4" fontId="2" fillId="0" borderId="76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vertical="center"/>
    </xf>
    <xf numFmtId="4" fontId="9" fillId="0" borderId="77" xfId="0" applyNumberFormat="1" applyFont="1" applyFill="1" applyBorder="1" applyAlignment="1">
      <alignment vertical="center"/>
    </xf>
    <xf numFmtId="4" fontId="6" fillId="0" borderId="78" xfId="0" applyNumberFormat="1" applyFont="1" applyFill="1" applyBorder="1" applyAlignment="1">
      <alignment horizontal="right" vertical="center" wrapText="1"/>
    </xf>
    <xf numFmtId="0" fontId="5" fillId="0" borderId="79" xfId="0" applyFont="1" applyFill="1" applyBorder="1" applyAlignment="1">
      <alignment vertical="center"/>
    </xf>
    <xf numFmtId="4" fontId="5" fillId="0" borderId="80" xfId="0" applyNumberFormat="1" applyFont="1" applyFill="1" applyBorder="1" applyAlignment="1">
      <alignment vertical="center"/>
    </xf>
    <xf numFmtId="4" fontId="6" fillId="0" borderId="47" xfId="0" applyNumberFormat="1" applyFont="1" applyBorder="1" applyAlignment="1">
      <alignment horizontal="right" vertical="top" wrapText="1"/>
    </xf>
    <xf numFmtId="4" fontId="6" fillId="0" borderId="81" xfId="0" applyNumberFormat="1" applyFont="1" applyBorder="1" applyAlignment="1">
      <alignment horizontal="right" vertical="top" wrapText="1"/>
    </xf>
    <xf numFmtId="0" fontId="6" fillId="0" borderId="82" xfId="0" applyFont="1" applyBorder="1" applyAlignment="1">
      <alignment horizontal="left" vertical="top" wrapText="1"/>
    </xf>
    <xf numFmtId="0" fontId="6" fillId="0" borderId="83" xfId="0" applyFont="1" applyBorder="1" applyAlignment="1">
      <alignment vertical="top" wrapText="1"/>
    </xf>
    <xf numFmtId="4" fontId="6" fillId="0" borderId="84" xfId="0" applyNumberFormat="1" applyFont="1" applyBorder="1" applyAlignment="1">
      <alignment horizontal="right" vertical="top" wrapText="1"/>
    </xf>
    <xf numFmtId="0" fontId="6" fillId="0" borderId="85" xfId="0" applyFont="1" applyFill="1" applyBorder="1" applyAlignment="1">
      <alignment horizontal="left" vertical="center" wrapText="1"/>
    </xf>
    <xf numFmtId="0" fontId="6" fillId="0" borderId="86" xfId="0" applyFont="1" applyFill="1" applyBorder="1" applyAlignment="1">
      <alignment horizontal="left" vertical="center" wrapText="1"/>
    </xf>
    <xf numFmtId="0" fontId="6" fillId="0" borderId="87" xfId="0" applyFont="1" applyBorder="1" applyAlignment="1">
      <alignment vertical="center" wrapText="1"/>
    </xf>
    <xf numFmtId="0" fontId="6" fillId="0" borderId="88" xfId="0" applyFont="1" applyFill="1" applyBorder="1" applyAlignment="1">
      <alignment vertical="center" wrapText="1"/>
    </xf>
    <xf numFmtId="0" fontId="6" fillId="0" borderId="89" xfId="0" applyFont="1" applyBorder="1" applyAlignment="1">
      <alignment vertical="center" wrapText="1"/>
    </xf>
    <xf numFmtId="4" fontId="6" fillId="0" borderId="90" xfId="0" applyNumberFormat="1" applyFont="1" applyBorder="1" applyAlignment="1">
      <alignment vertical="center" wrapText="1"/>
    </xf>
    <xf numFmtId="0" fontId="6" fillId="0" borderId="91" xfId="0" applyFont="1" applyBorder="1" applyAlignment="1">
      <alignment vertical="center" wrapText="1"/>
    </xf>
    <xf numFmtId="4" fontId="6" fillId="0" borderId="92" xfId="0" applyNumberFormat="1" applyFont="1" applyBorder="1" applyAlignment="1">
      <alignment vertical="center" wrapText="1"/>
    </xf>
    <xf numFmtId="167" fontId="5" fillId="0" borderId="18" xfId="0" applyNumberFormat="1" applyFont="1" applyFill="1" applyBorder="1" applyAlignment="1">
      <alignment vertical="center"/>
    </xf>
    <xf numFmtId="0" fontId="6" fillId="0" borderId="93" xfId="0" applyFont="1" applyFill="1" applyBorder="1" applyAlignment="1">
      <alignment vertical="center" wrapText="1"/>
    </xf>
    <xf numFmtId="4" fontId="6" fillId="0" borderId="94" xfId="0" applyNumberFormat="1" applyFont="1" applyFill="1" applyBorder="1" applyAlignment="1">
      <alignment vertical="center" wrapText="1"/>
    </xf>
    <xf numFmtId="0" fontId="6" fillId="0" borderId="89" xfId="0" applyFont="1" applyFill="1" applyBorder="1" applyAlignment="1">
      <alignment vertical="center" wrapText="1"/>
    </xf>
    <xf numFmtId="4" fontId="6" fillId="0" borderId="90" xfId="0" applyNumberFormat="1" applyFont="1" applyFill="1" applyBorder="1" applyAlignment="1">
      <alignment vertical="center" wrapText="1"/>
    </xf>
    <xf numFmtId="0" fontId="9" fillId="0" borderId="95" xfId="0" applyFont="1" applyFill="1" applyBorder="1" applyAlignment="1">
      <alignment vertical="center"/>
    </xf>
    <xf numFmtId="4" fontId="10" fillId="0" borderId="96" xfId="0" applyNumberFormat="1" applyFont="1" applyFill="1" applyBorder="1" applyAlignment="1">
      <alignment vertical="center"/>
    </xf>
    <xf numFmtId="4" fontId="9" fillId="0" borderId="97" xfId="0" applyNumberFormat="1" applyFont="1" applyFill="1" applyBorder="1" applyAlignment="1">
      <alignment vertical="center"/>
    </xf>
    <xf numFmtId="4" fontId="9" fillId="0" borderId="98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5" fillId="0" borderId="63" xfId="0" applyNumberFormat="1" applyFont="1" applyFill="1" applyBorder="1" applyAlignment="1">
      <alignment vertical="center"/>
    </xf>
    <xf numFmtId="0" fontId="6" fillId="0" borderId="99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" fontId="6" fillId="0" borderId="100" xfId="0" applyNumberFormat="1" applyFont="1" applyFill="1" applyBorder="1" applyAlignment="1">
      <alignment wrapText="1"/>
    </xf>
    <xf numFmtId="0" fontId="6" fillId="0" borderId="46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4" fontId="6" fillId="0" borderId="47" xfId="0" applyNumberFormat="1" applyFont="1" applyFill="1" applyBorder="1" applyAlignment="1">
      <alignment wrapText="1"/>
    </xf>
    <xf numFmtId="0" fontId="6" fillId="0" borderId="82" xfId="0" applyFont="1" applyFill="1" applyBorder="1" applyAlignment="1">
      <alignment vertical="top" wrapText="1"/>
    </xf>
    <xf numFmtId="0" fontId="6" fillId="0" borderId="83" xfId="0" applyFont="1" applyFill="1" applyBorder="1" applyAlignment="1">
      <alignment vertical="top" wrapText="1"/>
    </xf>
    <xf numFmtId="4" fontId="6" fillId="0" borderId="84" xfId="0" applyNumberFormat="1" applyFont="1" applyFill="1" applyBorder="1" applyAlignment="1">
      <alignment wrapText="1"/>
    </xf>
    <xf numFmtId="0" fontId="6" fillId="0" borderId="101" xfId="0" applyFont="1" applyFill="1" applyBorder="1" applyAlignment="1">
      <alignment wrapText="1"/>
    </xf>
    <xf numFmtId="0" fontId="6" fillId="0" borderId="102" xfId="0" applyFont="1" applyFill="1" applyBorder="1" applyAlignment="1">
      <alignment wrapText="1"/>
    </xf>
    <xf numFmtId="4" fontId="6" fillId="0" borderId="103" xfId="0" applyNumberFormat="1" applyFont="1" applyFill="1" applyBorder="1" applyAlignment="1">
      <alignment wrapText="1"/>
    </xf>
    <xf numFmtId="4" fontId="6" fillId="0" borderId="100" xfId="0" applyNumberFormat="1" applyFont="1" applyFill="1" applyBorder="1" applyAlignment="1">
      <alignment horizontal="right" vertical="top" wrapText="1"/>
    </xf>
    <xf numFmtId="4" fontId="6" fillId="0" borderId="47" xfId="0" applyNumberFormat="1" applyFont="1" applyFill="1" applyBorder="1" applyAlignment="1">
      <alignment horizontal="right" vertical="top" wrapText="1"/>
    </xf>
    <xf numFmtId="4" fontId="6" fillId="0" borderId="84" xfId="0" applyNumberFormat="1" applyFont="1" applyFill="1" applyBorder="1" applyAlignment="1">
      <alignment horizontal="right" vertical="top" wrapText="1"/>
    </xf>
    <xf numFmtId="0" fontId="6" fillId="0" borderId="104" xfId="0" applyFont="1" applyFill="1" applyBorder="1" applyAlignment="1">
      <alignment vertical="top" wrapText="1"/>
    </xf>
    <xf numFmtId="0" fontId="6" fillId="0" borderId="105" xfId="0" applyFont="1" applyFill="1" applyBorder="1" applyAlignment="1">
      <alignment vertical="top" wrapText="1"/>
    </xf>
    <xf numFmtId="4" fontId="6" fillId="0" borderId="106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4" fontId="6" fillId="0" borderId="84" xfId="0" applyNumberFormat="1" applyFont="1" applyFill="1" applyBorder="1" applyAlignment="1">
      <alignment/>
    </xf>
    <xf numFmtId="4" fontId="14" fillId="0" borderId="59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3" fontId="16" fillId="0" borderId="52" xfId="0" applyNumberFormat="1" applyFont="1" applyFill="1" applyBorder="1" applyAlignment="1">
      <alignment vertical="center" wrapText="1"/>
    </xf>
    <xf numFmtId="0" fontId="12" fillId="0" borderId="107" xfId="0" applyFont="1" applyFill="1" applyBorder="1" applyAlignment="1">
      <alignment/>
    </xf>
    <xf numFmtId="0" fontId="12" fillId="0" borderId="108" xfId="0" applyFont="1" applyFill="1" applyBorder="1" applyAlignment="1">
      <alignment/>
    </xf>
    <xf numFmtId="4" fontId="12" fillId="0" borderId="109" xfId="0" applyNumberFormat="1" applyFont="1" applyFill="1" applyBorder="1" applyAlignment="1">
      <alignment/>
    </xf>
    <xf numFmtId="0" fontId="24" fillId="0" borderId="108" xfId="0" applyFont="1" applyFill="1" applyBorder="1" applyAlignment="1">
      <alignment/>
    </xf>
    <xf numFmtId="0" fontId="5" fillId="0" borderId="55" xfId="0" applyFont="1" applyBorder="1" applyAlignment="1">
      <alignment/>
    </xf>
    <xf numFmtId="0" fontId="6" fillId="0" borderId="110" xfId="0" applyFont="1" applyBorder="1" applyAlignment="1">
      <alignment/>
    </xf>
    <xf numFmtId="4" fontId="6" fillId="0" borderId="111" xfId="0" applyNumberFormat="1" applyFont="1" applyBorder="1" applyAlignment="1">
      <alignment/>
    </xf>
    <xf numFmtId="0" fontId="5" fillId="0" borderId="110" xfId="0" applyFont="1" applyBorder="1" applyAlignment="1">
      <alignment/>
    </xf>
    <xf numFmtId="4" fontId="5" fillId="0" borderId="111" xfId="0" applyNumberFormat="1" applyFont="1" applyBorder="1" applyAlignment="1">
      <alignment/>
    </xf>
    <xf numFmtId="0" fontId="6" fillId="0" borderId="111" xfId="0" applyFont="1" applyBorder="1" applyAlignment="1">
      <alignment/>
    </xf>
    <xf numFmtId="0" fontId="6" fillId="0" borderId="112" xfId="0" applyFont="1" applyBorder="1" applyAlignment="1">
      <alignment/>
    </xf>
    <xf numFmtId="4" fontId="6" fillId="0" borderId="113" xfId="0" applyNumberFormat="1" applyFont="1" applyBorder="1" applyAlignment="1">
      <alignment/>
    </xf>
    <xf numFmtId="4" fontId="6" fillId="0" borderId="109" xfId="0" applyNumberFormat="1" applyFont="1" applyBorder="1" applyAlignment="1">
      <alignment/>
    </xf>
    <xf numFmtId="4" fontId="6" fillId="0" borderId="114" xfId="0" applyNumberFormat="1" applyFont="1" applyBorder="1" applyAlignment="1">
      <alignment/>
    </xf>
    <xf numFmtId="0" fontId="5" fillId="0" borderId="112" xfId="0" applyFont="1" applyBorder="1" applyAlignment="1">
      <alignment/>
    </xf>
    <xf numFmtId="4" fontId="5" fillId="0" borderId="113" xfId="0" applyNumberFormat="1" applyFont="1" applyBorder="1" applyAlignment="1">
      <alignment/>
    </xf>
    <xf numFmtId="0" fontId="6" fillId="0" borderId="115" xfId="0" applyFont="1" applyBorder="1" applyAlignment="1">
      <alignment/>
    </xf>
    <xf numFmtId="0" fontId="6" fillId="0" borderId="114" xfId="0" applyFont="1" applyBorder="1" applyAlignment="1">
      <alignment/>
    </xf>
    <xf numFmtId="0" fontId="27" fillId="0" borderId="37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27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0" fontId="6" fillId="0" borderId="116" xfId="0" applyFont="1" applyFill="1" applyBorder="1" applyAlignment="1">
      <alignment horizontal="left" vertical="center" wrapText="1"/>
    </xf>
    <xf numFmtId="0" fontId="6" fillId="0" borderId="117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top" wrapText="1"/>
    </xf>
    <xf numFmtId="4" fontId="6" fillId="0" borderId="5" xfId="0" applyNumberFormat="1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vertical="center"/>
    </xf>
    <xf numFmtId="4" fontId="6" fillId="0" borderId="118" xfId="0" applyNumberFormat="1" applyFont="1" applyFill="1" applyBorder="1" applyAlignment="1">
      <alignment horizontal="right" vertical="center" wrapText="1"/>
    </xf>
    <xf numFmtId="4" fontId="6" fillId="0" borderId="80" xfId="0" applyNumberFormat="1" applyFont="1" applyFill="1" applyBorder="1" applyAlignment="1">
      <alignment horizontal="right" vertical="center" wrapText="1"/>
    </xf>
    <xf numFmtId="4" fontId="9" fillId="0" borderId="97" xfId="0" applyNumberFormat="1" applyFont="1" applyFill="1" applyBorder="1" applyAlignment="1">
      <alignment horizontal="right" vertical="center" wrapText="1"/>
    </xf>
    <xf numFmtId="4" fontId="6" fillId="0" borderId="119" xfId="0" applyNumberFormat="1" applyFont="1" applyFill="1" applyBorder="1" applyAlignment="1">
      <alignment horizontal="right" vertical="center" wrapText="1"/>
    </xf>
    <xf numFmtId="4" fontId="6" fillId="0" borderId="120" xfId="0" applyNumberFormat="1" applyFont="1" applyFill="1" applyBorder="1" applyAlignment="1">
      <alignment horizontal="right" vertical="center" wrapText="1"/>
    </xf>
    <xf numFmtId="4" fontId="6" fillId="0" borderId="121" xfId="0" applyNumberFormat="1" applyFont="1" applyFill="1" applyBorder="1" applyAlignment="1">
      <alignment horizontal="right" vertical="center" wrapText="1"/>
    </xf>
    <xf numFmtId="4" fontId="12" fillId="0" borderId="122" xfId="0" applyNumberFormat="1" applyFont="1" applyFill="1" applyBorder="1" applyAlignment="1">
      <alignment horizontal="right" vertical="center"/>
    </xf>
    <xf numFmtId="0" fontId="2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4" fontId="2" fillId="0" borderId="125" xfId="0" applyNumberFormat="1" applyFont="1" applyFill="1" applyBorder="1" applyAlignment="1">
      <alignment vertical="center" wrapText="1"/>
    </xf>
    <xf numFmtId="0" fontId="6" fillId="0" borderId="110" xfId="0" applyFont="1" applyFill="1" applyBorder="1" applyAlignment="1">
      <alignment horizontal="left" vertical="center" wrapText="1"/>
    </xf>
    <xf numFmtId="0" fontId="5" fillId="0" borderId="110" xfId="0" applyFont="1" applyFill="1" applyBorder="1" applyAlignment="1">
      <alignment horizontal="left" vertical="center"/>
    </xf>
    <xf numFmtId="0" fontId="5" fillId="0" borderId="110" xfId="0" applyFont="1" applyFill="1" applyBorder="1" applyAlignment="1">
      <alignment vertical="center"/>
    </xf>
    <xf numFmtId="0" fontId="5" fillId="0" borderId="112" xfId="0" applyFont="1" applyFill="1" applyBorder="1" applyAlignment="1">
      <alignment vertical="center"/>
    </xf>
    <xf numFmtId="4" fontId="5" fillId="2" borderId="111" xfId="0" applyNumberFormat="1" applyFont="1" applyFill="1" applyBorder="1" applyAlignment="1">
      <alignment horizontal="right" vertical="center" wrapText="1"/>
    </xf>
    <xf numFmtId="0" fontId="5" fillId="0" borderId="126" xfId="0" applyFont="1" applyFill="1" applyBorder="1" applyAlignment="1">
      <alignment vertical="center"/>
    </xf>
    <xf numFmtId="4" fontId="5" fillId="0" borderId="127" xfId="0" applyNumberFormat="1" applyFont="1" applyFill="1" applyBorder="1" applyAlignment="1">
      <alignment vertical="center"/>
    </xf>
    <xf numFmtId="4" fontId="2" fillId="0" borderId="127" xfId="0" applyNumberFormat="1" applyFont="1" applyFill="1" applyBorder="1" applyAlignment="1">
      <alignment vertical="center"/>
    </xf>
    <xf numFmtId="0" fontId="6" fillId="0" borderId="126" xfId="0" applyFont="1" applyFill="1" applyBorder="1" applyAlignment="1">
      <alignment vertical="center"/>
    </xf>
    <xf numFmtId="4" fontId="5" fillId="2" borderId="128" xfId="0" applyNumberFormat="1" applyFont="1" applyFill="1" applyBorder="1" applyAlignment="1">
      <alignment horizontal="right" vertical="center" wrapText="1"/>
    </xf>
    <xf numFmtId="0" fontId="14" fillId="0" borderId="115" xfId="0" applyFont="1" applyBorder="1" applyAlignment="1">
      <alignment/>
    </xf>
    <xf numFmtId="4" fontId="5" fillId="0" borderId="111" xfId="0" applyNumberFormat="1" applyFont="1" applyFill="1" applyBorder="1" applyAlignment="1">
      <alignment horizontal="right"/>
    </xf>
    <xf numFmtId="0" fontId="14" fillId="0" borderId="110" xfId="0" applyFont="1" applyFill="1" applyBorder="1" applyAlignment="1">
      <alignment/>
    </xf>
    <xf numFmtId="0" fontId="6" fillId="0" borderId="111" xfId="0" applyFont="1" applyFill="1" applyBorder="1" applyAlignment="1">
      <alignment/>
    </xf>
    <xf numFmtId="0" fontId="25" fillId="0" borderId="110" xfId="0" applyFont="1" applyFill="1" applyBorder="1" applyAlignment="1">
      <alignment/>
    </xf>
    <xf numFmtId="0" fontId="6" fillId="0" borderId="129" xfId="0" applyFont="1" applyFill="1" applyBorder="1" applyAlignment="1">
      <alignment/>
    </xf>
    <xf numFmtId="0" fontId="6" fillId="0" borderId="130" xfId="0" applyFont="1" applyFill="1" applyBorder="1" applyAlignment="1">
      <alignment/>
    </xf>
    <xf numFmtId="0" fontId="14" fillId="0" borderId="37" xfId="0" applyFont="1" applyFill="1" applyBorder="1" applyAlignment="1">
      <alignment vertical="center"/>
    </xf>
    <xf numFmtId="0" fontId="14" fillId="0" borderId="67" xfId="0" applyFont="1" applyFill="1" applyBorder="1" applyAlignment="1">
      <alignment vertical="center"/>
    </xf>
    <xf numFmtId="4" fontId="5" fillId="0" borderId="131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/>
    </xf>
    <xf numFmtId="0" fontId="4" fillId="0" borderId="66" xfId="0" applyFont="1" applyFill="1" applyBorder="1" applyAlignment="1">
      <alignment vertical="center"/>
    </xf>
    <xf numFmtId="0" fontId="5" fillId="0" borderId="132" xfId="16" applyFont="1" applyFill="1" applyBorder="1" applyAlignment="1">
      <alignment vertical="top" wrapText="1"/>
      <protection/>
    </xf>
    <xf numFmtId="0" fontId="5" fillId="0" borderId="2" xfId="0" applyFont="1" applyFill="1" applyBorder="1" applyAlignment="1">
      <alignment horizontal="left" vertical="center" wrapText="1"/>
    </xf>
    <xf numFmtId="0" fontId="5" fillId="0" borderId="133" xfId="15" applyFont="1" applyFill="1" applyBorder="1" applyAlignment="1">
      <alignment vertical="center" wrapText="1"/>
      <protection/>
    </xf>
    <xf numFmtId="0" fontId="32" fillId="0" borderId="107" xfId="0" applyFont="1" applyFill="1" applyBorder="1" applyAlignment="1">
      <alignment/>
    </xf>
    <xf numFmtId="0" fontId="6" fillId="2" borderId="115" xfId="0" applyFont="1" applyFill="1" applyBorder="1" applyAlignment="1">
      <alignment/>
    </xf>
    <xf numFmtId="165" fontId="6" fillId="2" borderId="114" xfId="0" applyNumberFormat="1" applyFont="1" applyFill="1" applyBorder="1" applyAlignment="1">
      <alignment/>
    </xf>
    <xf numFmtId="0" fontId="6" fillId="2" borderId="110" xfId="0" applyFont="1" applyFill="1" applyBorder="1" applyAlignment="1">
      <alignment/>
    </xf>
    <xf numFmtId="165" fontId="6" fillId="2" borderId="111" xfId="0" applyNumberFormat="1" applyFont="1" applyFill="1" applyBorder="1" applyAlignment="1">
      <alignment/>
    </xf>
    <xf numFmtId="0" fontId="6" fillId="2" borderId="112" xfId="0" applyFont="1" applyFill="1" applyBorder="1" applyAlignment="1">
      <alignment/>
    </xf>
    <xf numFmtId="165" fontId="6" fillId="2" borderId="113" xfId="0" applyNumberFormat="1" applyFont="1" applyFill="1" applyBorder="1" applyAlignment="1">
      <alignment/>
    </xf>
    <xf numFmtId="49" fontId="6" fillId="0" borderId="110" xfId="0" applyNumberFormat="1" applyFont="1" applyBorder="1" applyAlignment="1">
      <alignment vertical="center"/>
    </xf>
    <xf numFmtId="4" fontId="6" fillId="0" borderId="111" xfId="0" applyNumberFormat="1" applyFont="1" applyBorder="1" applyAlignment="1">
      <alignment horizontal="right" vertical="center"/>
    </xf>
    <xf numFmtId="49" fontId="6" fillId="0" borderId="112" xfId="0" applyNumberFormat="1" applyFont="1" applyBorder="1" applyAlignment="1">
      <alignment vertical="center"/>
    </xf>
    <xf numFmtId="4" fontId="6" fillId="0" borderId="113" xfId="0" applyNumberFormat="1" applyFont="1" applyBorder="1" applyAlignment="1">
      <alignment horizontal="right" vertical="center"/>
    </xf>
    <xf numFmtId="4" fontId="2" fillId="0" borderId="15" xfId="0" applyNumberFormat="1" applyFont="1" applyFill="1" applyBorder="1" applyAlignment="1">
      <alignment vertical="center" wrapText="1"/>
    </xf>
    <xf numFmtId="4" fontId="6" fillId="0" borderId="134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 wrapText="1"/>
    </xf>
    <xf numFmtId="4" fontId="2" fillId="0" borderId="135" xfId="0" applyNumberFormat="1" applyFont="1" applyFill="1" applyBorder="1" applyAlignment="1">
      <alignment vertical="center"/>
    </xf>
    <xf numFmtId="166" fontId="18" fillId="0" borderId="6" xfId="16" applyNumberFormat="1" applyFont="1" applyBorder="1" applyAlignment="1">
      <alignment vertical="center"/>
      <protection/>
    </xf>
    <xf numFmtId="0" fontId="6" fillId="0" borderId="82" xfId="0" applyFont="1" applyBorder="1" applyAlignment="1">
      <alignment vertical="top" wrapText="1"/>
    </xf>
    <xf numFmtId="0" fontId="6" fillId="0" borderId="99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" fontId="6" fillId="0" borderId="100" xfId="0" applyNumberFormat="1" applyFont="1" applyBorder="1" applyAlignment="1">
      <alignment horizontal="right" vertical="top" wrapText="1"/>
    </xf>
    <xf numFmtId="4" fontId="5" fillId="0" borderId="136" xfId="0" applyNumberFormat="1" applyFont="1" applyBorder="1" applyAlignment="1">
      <alignment horizontal="right" vertical="top" wrapText="1"/>
    </xf>
    <xf numFmtId="0" fontId="6" fillId="0" borderId="99" xfId="0" applyFont="1" applyBorder="1" applyAlignment="1">
      <alignment vertical="top" wrapText="1"/>
    </xf>
    <xf numFmtId="170" fontId="5" fillId="0" borderId="137" xfId="0" applyNumberFormat="1" applyFont="1" applyBorder="1" applyAlignment="1">
      <alignment horizontal="right" vertical="top" wrapText="1"/>
    </xf>
    <xf numFmtId="0" fontId="6" fillId="0" borderId="93" xfId="0" applyFont="1" applyBorder="1" applyAlignment="1">
      <alignment vertical="center" wrapText="1"/>
    </xf>
    <xf numFmtId="0" fontId="6" fillId="0" borderId="88" xfId="0" applyFont="1" applyBorder="1" applyAlignment="1">
      <alignment vertical="center" wrapText="1"/>
    </xf>
    <xf numFmtId="4" fontId="6" fillId="0" borderId="94" xfId="0" applyNumberFormat="1" applyFont="1" applyBorder="1" applyAlignment="1">
      <alignment vertical="center" wrapText="1"/>
    </xf>
    <xf numFmtId="0" fontId="18" fillId="0" borderId="116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8" xfId="0" applyFont="1" applyFill="1" applyBorder="1" applyAlignment="1">
      <alignment horizontal="center" vertical="center" wrapText="1"/>
    </xf>
    <xf numFmtId="0" fontId="6" fillId="0" borderId="129" xfId="0" applyFont="1" applyFill="1" applyBorder="1" applyAlignment="1">
      <alignment horizontal="center" vertical="center" wrapText="1"/>
    </xf>
    <xf numFmtId="0" fontId="6" fillId="0" borderId="139" xfId="0" applyFont="1" applyFill="1" applyBorder="1" applyAlignment="1">
      <alignment horizontal="center" vertical="center" wrapText="1"/>
    </xf>
    <xf numFmtId="0" fontId="6" fillId="0" borderId="140" xfId="0" applyFont="1" applyFill="1" applyBorder="1" applyAlignment="1">
      <alignment horizontal="center" vertical="center" wrapText="1"/>
    </xf>
    <xf numFmtId="0" fontId="6" fillId="0" borderId="141" xfId="0" applyFont="1" applyFill="1" applyBorder="1" applyAlignment="1">
      <alignment horizontal="center" vertical="center" wrapText="1"/>
    </xf>
    <xf numFmtId="0" fontId="6" fillId="0" borderId="142" xfId="0" applyFont="1" applyFill="1" applyBorder="1" applyAlignment="1">
      <alignment horizontal="center" vertical="center" wrapText="1"/>
    </xf>
    <xf numFmtId="0" fontId="6" fillId="0" borderId="143" xfId="0" applyFont="1" applyFill="1" applyBorder="1" applyAlignment="1">
      <alignment horizontal="center" vertical="center" wrapText="1"/>
    </xf>
    <xf numFmtId="0" fontId="5" fillId="0" borderId="126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127" xfId="0" applyFont="1" applyBorder="1" applyAlignment="1">
      <alignment/>
    </xf>
    <xf numFmtId="4" fontId="6" fillId="0" borderId="127" xfId="0" applyNumberFormat="1" applyFont="1" applyBorder="1" applyAlignment="1">
      <alignment/>
    </xf>
    <xf numFmtId="0" fontId="5" fillId="0" borderId="144" xfId="0" applyFont="1" applyBorder="1" applyAlignment="1">
      <alignment/>
    </xf>
    <xf numFmtId="0" fontId="5" fillId="0" borderId="145" xfId="0" applyFont="1" applyBorder="1" applyAlignment="1">
      <alignment/>
    </xf>
    <xf numFmtId="4" fontId="6" fillId="0" borderId="146" xfId="0" applyNumberFormat="1" applyFont="1" applyBorder="1" applyAlignment="1">
      <alignment/>
    </xf>
    <xf numFmtId="0" fontId="0" fillId="0" borderId="60" xfId="0" applyFont="1" applyFill="1" applyBorder="1" applyAlignment="1">
      <alignment/>
    </xf>
    <xf numFmtId="0" fontId="27" fillId="3" borderId="37" xfId="0" applyFont="1" applyFill="1" applyBorder="1" applyAlignment="1">
      <alignment vertical="center"/>
    </xf>
    <xf numFmtId="4" fontId="10" fillId="3" borderId="60" xfId="0" applyNumberFormat="1" applyFont="1" applyFill="1" applyBorder="1" applyAlignment="1">
      <alignment vertical="center"/>
    </xf>
    <xf numFmtId="4" fontId="26" fillId="3" borderId="43" xfId="0" applyNumberFormat="1" applyFont="1" applyFill="1" applyBorder="1" applyAlignment="1">
      <alignment vertical="center"/>
    </xf>
    <xf numFmtId="170" fontId="5" fillId="0" borderId="59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4" fontId="6" fillId="0" borderId="147" xfId="0" applyNumberFormat="1" applyFont="1" applyBorder="1" applyAlignment="1">
      <alignment/>
    </xf>
    <xf numFmtId="4" fontId="5" fillId="0" borderId="111" xfId="0" applyNumberFormat="1" applyFont="1" applyFill="1" applyBorder="1" applyAlignment="1">
      <alignment vertical="center" wrapText="1"/>
    </xf>
    <xf numFmtId="4" fontId="5" fillId="0" borderId="111" xfId="0" applyNumberFormat="1" applyFont="1" applyFill="1" applyBorder="1" applyAlignment="1">
      <alignment vertical="center"/>
    </xf>
    <xf numFmtId="0" fontId="6" fillId="0" borderId="110" xfId="0" applyFont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center" vertical="center"/>
    </xf>
    <xf numFmtId="0" fontId="6" fillId="0" borderId="148" xfId="0" applyFont="1" applyBorder="1" applyAlignment="1">
      <alignment wrapText="1"/>
    </xf>
    <xf numFmtId="0" fontId="6" fillId="0" borderId="149" xfId="0" applyFont="1" applyBorder="1" applyAlignment="1">
      <alignment wrapText="1"/>
    </xf>
    <xf numFmtId="4" fontId="6" fillId="0" borderId="150" xfId="0" applyNumberFormat="1" applyFont="1" applyBorder="1" applyAlignment="1">
      <alignment horizontal="right" wrapText="1"/>
    </xf>
    <xf numFmtId="0" fontId="6" fillId="0" borderId="151" xfId="0" applyFont="1" applyBorder="1" applyAlignment="1">
      <alignment wrapText="1"/>
    </xf>
    <xf numFmtId="4" fontId="6" fillId="0" borderId="152" xfId="0" applyNumberFormat="1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4" fontId="6" fillId="0" borderId="21" xfId="0" applyNumberFormat="1" applyFont="1" applyBorder="1" applyAlignment="1">
      <alignment horizontal="right" wrapText="1"/>
    </xf>
    <xf numFmtId="0" fontId="6" fillId="0" borderId="54" xfId="0" applyFont="1" applyBorder="1" applyAlignment="1">
      <alignment wrapText="1"/>
    </xf>
    <xf numFmtId="0" fontId="6" fillId="0" borderId="153" xfId="0" applyFont="1" applyBorder="1" applyAlignment="1">
      <alignment wrapText="1"/>
    </xf>
    <xf numFmtId="4" fontId="6" fillId="0" borderId="130" xfId="0" applyNumberFormat="1" applyFont="1" applyBorder="1" applyAlignment="1">
      <alignment horizontal="right" wrapText="1"/>
    </xf>
    <xf numFmtId="4" fontId="9" fillId="0" borderId="122" xfId="0" applyNumberFormat="1" applyFont="1" applyBorder="1" applyAlignment="1">
      <alignment horizontal="right" wrapText="1"/>
    </xf>
    <xf numFmtId="0" fontId="4" fillId="0" borderId="34" xfId="0" applyFont="1" applyBorder="1" applyAlignment="1">
      <alignment/>
    </xf>
    <xf numFmtId="0" fontId="6" fillId="0" borderId="154" xfId="0" applyFont="1" applyFill="1" applyBorder="1" applyAlignment="1">
      <alignment horizontal="left" vertical="center" wrapText="1"/>
    </xf>
    <xf numFmtId="0" fontId="6" fillId="0" borderId="155" xfId="0" applyFont="1" applyFill="1" applyBorder="1" applyAlignment="1">
      <alignment horizontal="left" vertical="center" wrapText="1"/>
    </xf>
    <xf numFmtId="0" fontId="6" fillId="0" borderId="156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right"/>
    </xf>
    <xf numFmtId="4" fontId="12" fillId="0" borderId="111" xfId="0" applyNumberFormat="1" applyFont="1" applyFill="1" applyBorder="1" applyAlignment="1">
      <alignment horizontal="right"/>
    </xf>
    <xf numFmtId="4" fontId="12" fillId="0" borderId="128" xfId="0" applyNumberFormat="1" applyFont="1" applyFill="1" applyBorder="1" applyAlignment="1">
      <alignment horizontal="right"/>
    </xf>
    <xf numFmtId="4" fontId="12" fillId="0" borderId="157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4" fillId="0" borderId="158" xfId="0" applyFont="1" applyFill="1" applyBorder="1" applyAlignment="1">
      <alignment/>
    </xf>
    <xf numFmtId="0" fontId="6" fillId="0" borderId="159" xfId="0" applyFont="1" applyFill="1" applyBorder="1" applyAlignment="1">
      <alignment/>
    </xf>
    <xf numFmtId="0" fontId="6" fillId="0" borderId="125" xfId="0" applyFont="1" applyFill="1" applyBorder="1" applyAlignment="1">
      <alignment/>
    </xf>
    <xf numFmtId="4" fontId="27" fillId="0" borderId="56" xfId="0" applyNumberFormat="1" applyFont="1" applyFill="1" applyBorder="1" applyAlignment="1">
      <alignment/>
    </xf>
    <xf numFmtId="0" fontId="2" fillId="0" borderId="160" xfId="0" applyFont="1" applyFill="1" applyBorder="1" applyAlignment="1">
      <alignment horizontal="left" vertical="center"/>
    </xf>
    <xf numFmtId="167" fontId="2" fillId="0" borderId="160" xfId="0" applyNumberFormat="1" applyFont="1" applyFill="1" applyBorder="1" applyAlignment="1">
      <alignment vertical="center"/>
    </xf>
    <xf numFmtId="0" fontId="5" fillId="0" borderId="161" xfId="0" applyFont="1" applyFill="1" applyBorder="1" applyAlignment="1">
      <alignment vertical="center"/>
    </xf>
    <xf numFmtId="167" fontId="5" fillId="0" borderId="161" xfId="0" applyNumberFormat="1" applyFont="1" applyFill="1" applyBorder="1" applyAlignment="1">
      <alignment vertical="center"/>
    </xf>
    <xf numFmtId="167" fontId="12" fillId="0" borderId="162" xfId="0" applyNumberFormat="1" applyFont="1" applyFill="1" applyBorder="1" applyAlignment="1">
      <alignment vertical="center"/>
    </xf>
    <xf numFmtId="167" fontId="12" fillId="0" borderId="163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vertical="center" wrapText="1"/>
    </xf>
    <xf numFmtId="4" fontId="12" fillId="0" borderId="15" xfId="0" applyNumberFormat="1" applyFont="1" applyFill="1" applyBorder="1" applyAlignment="1">
      <alignment vertical="center"/>
    </xf>
    <xf numFmtId="3" fontId="16" fillId="0" borderId="164" xfId="0" applyNumberFormat="1" applyFont="1" applyFill="1" applyBorder="1" applyAlignment="1">
      <alignment vertical="center" wrapText="1"/>
    </xf>
    <xf numFmtId="4" fontId="6" fillId="0" borderId="165" xfId="0" applyNumberFormat="1" applyFont="1" applyFill="1" applyBorder="1" applyAlignment="1">
      <alignment horizontal="right" vertical="center" wrapText="1"/>
    </xf>
    <xf numFmtId="4" fontId="12" fillId="0" borderId="166" xfId="0" applyNumberFormat="1" applyFont="1" applyFill="1" applyBorder="1" applyAlignment="1">
      <alignment vertical="center" wrapText="1"/>
    </xf>
    <xf numFmtId="0" fontId="6" fillId="0" borderId="160" xfId="0" applyFont="1" applyFill="1" applyBorder="1" applyAlignment="1">
      <alignment horizontal="center" vertical="center" wrapText="1"/>
    </xf>
    <xf numFmtId="3" fontId="16" fillId="0" borderId="160" xfId="0" applyNumberFormat="1" applyFont="1" applyFill="1" applyBorder="1" applyAlignment="1">
      <alignment vertical="center" wrapText="1"/>
    </xf>
    <xf numFmtId="4" fontId="6" fillId="0" borderId="160" xfId="0" applyNumberFormat="1" applyFont="1" applyFill="1" applyBorder="1" applyAlignment="1">
      <alignment horizontal="right" vertical="center" wrapText="1"/>
    </xf>
    <xf numFmtId="0" fontId="6" fillId="0" borderId="161" xfId="0" applyFont="1" applyFill="1" applyBorder="1" applyAlignment="1">
      <alignment horizontal="center" vertical="center" wrapText="1"/>
    </xf>
    <xf numFmtId="3" fontId="16" fillId="0" borderId="161" xfId="0" applyNumberFormat="1" applyFont="1" applyFill="1" applyBorder="1" applyAlignment="1">
      <alignment vertical="center" wrapText="1"/>
    </xf>
    <xf numFmtId="4" fontId="6" fillId="0" borderId="16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167" xfId="0" applyFont="1" applyFill="1" applyBorder="1" applyAlignment="1">
      <alignment/>
    </xf>
    <xf numFmtId="0" fontId="12" fillId="0" borderId="168" xfId="0" applyFont="1" applyFill="1" applyBorder="1" applyAlignment="1">
      <alignment/>
    </xf>
    <xf numFmtId="4" fontId="9" fillId="0" borderId="169" xfId="0" applyNumberFormat="1" applyFont="1" applyFill="1" applyBorder="1" applyAlignment="1">
      <alignment/>
    </xf>
    <xf numFmtId="0" fontId="6" fillId="0" borderId="170" xfId="0" applyFont="1" applyFill="1" applyBorder="1" applyAlignment="1">
      <alignment horizontal="left" vertical="center" wrapText="1"/>
    </xf>
    <xf numFmtId="4" fontId="6" fillId="0" borderId="171" xfId="0" applyNumberFormat="1" applyFont="1" applyFill="1" applyBorder="1" applyAlignment="1">
      <alignment horizontal="right" vertical="center" wrapText="1"/>
    </xf>
    <xf numFmtId="4" fontId="9" fillId="0" borderId="172" xfId="0" applyNumberFormat="1" applyFont="1" applyFill="1" applyBorder="1" applyAlignment="1">
      <alignment vertical="center"/>
    </xf>
    <xf numFmtId="0" fontId="5" fillId="0" borderId="164" xfId="0" applyFont="1" applyFill="1" applyBorder="1" applyAlignment="1">
      <alignment horizontal="left" vertical="center" wrapText="1"/>
    </xf>
    <xf numFmtId="0" fontId="9" fillId="0" borderId="173" xfId="0" applyFont="1" applyFill="1" applyBorder="1" applyAlignment="1">
      <alignment horizontal="left" vertical="center" wrapText="1"/>
    </xf>
    <xf numFmtId="0" fontId="9" fillId="0" borderId="174" xfId="0" applyFont="1" applyFill="1" applyBorder="1" applyAlignment="1">
      <alignment horizontal="left" vertical="center" wrapText="1"/>
    </xf>
    <xf numFmtId="0" fontId="9" fillId="0" borderId="175" xfId="0" applyFont="1" applyFill="1" applyBorder="1" applyAlignment="1">
      <alignment horizontal="left" vertical="center" wrapText="1"/>
    </xf>
    <xf numFmtId="0" fontId="6" fillId="0" borderId="176" xfId="0" applyFont="1" applyFill="1" applyBorder="1" applyAlignment="1">
      <alignment horizontal="center" vertical="center" wrapText="1"/>
    </xf>
    <xf numFmtId="0" fontId="5" fillId="0" borderId="177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28" fillId="0" borderId="17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6" fillId="0" borderId="179" xfId="0" applyFont="1" applyFill="1" applyBorder="1" applyAlignment="1">
      <alignment horizontal="center" vertical="center" wrapText="1"/>
    </xf>
    <xf numFmtId="0" fontId="6" fillId="0" borderId="180" xfId="0" applyFont="1" applyFill="1" applyBorder="1" applyAlignment="1">
      <alignment horizontal="center" vertical="center" wrapText="1"/>
    </xf>
    <xf numFmtId="0" fontId="6" fillId="0" borderId="142" xfId="0" applyFont="1" applyFill="1" applyBorder="1" applyAlignment="1">
      <alignment horizontal="center" vertical="center" wrapText="1"/>
    </xf>
    <xf numFmtId="0" fontId="4" fillId="0" borderId="18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5" fillId="0" borderId="66" xfId="0" applyFont="1" applyFill="1" applyBorder="1" applyAlignment="1">
      <alignment vertical="center" wrapText="1"/>
    </xf>
    <xf numFmtId="0" fontId="15" fillId="0" borderId="67" xfId="0" applyFont="1" applyFill="1" applyBorder="1" applyAlignment="1">
      <alignment vertical="center" wrapText="1"/>
    </xf>
    <xf numFmtId="0" fontId="15" fillId="0" borderId="68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/>
    </xf>
    <xf numFmtId="0" fontId="6" fillId="0" borderId="140" xfId="0" applyFont="1" applyFill="1" applyBorder="1" applyAlignment="1">
      <alignment horizontal="center" vertical="center" wrapText="1"/>
    </xf>
    <xf numFmtId="0" fontId="6" fillId="0" borderId="18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9" fillId="0" borderId="37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 wrapText="1"/>
    </xf>
    <xf numFmtId="0" fontId="9" fillId="0" borderId="60" xfId="0" applyFont="1" applyFill="1" applyBorder="1" applyAlignment="1">
      <alignment vertical="center" wrapText="1"/>
    </xf>
    <xf numFmtId="0" fontId="9" fillId="0" borderId="58" xfId="0" applyFont="1" applyFill="1" applyBorder="1" applyAlignment="1">
      <alignment vertical="center" wrapText="1"/>
    </xf>
    <xf numFmtId="0" fontId="9" fillId="0" borderId="123" xfId="0" applyFont="1" applyFill="1" applyBorder="1" applyAlignment="1">
      <alignment vertical="center"/>
    </xf>
    <xf numFmtId="0" fontId="9" fillId="0" borderId="124" xfId="0" applyFont="1" applyFill="1" applyBorder="1" applyAlignment="1">
      <alignment vertical="center"/>
    </xf>
    <xf numFmtId="49" fontId="9" fillId="0" borderId="123" xfId="0" applyNumberFormat="1" applyFont="1" applyBorder="1" applyAlignment="1">
      <alignment horizontal="left"/>
    </xf>
    <xf numFmtId="49" fontId="9" fillId="0" borderId="124" xfId="0" applyNumberFormat="1" applyFont="1" applyBorder="1" applyAlignment="1">
      <alignment horizontal="left"/>
    </xf>
    <xf numFmtId="0" fontId="9" fillId="0" borderId="123" xfId="0" applyFont="1" applyFill="1" applyBorder="1" applyAlignment="1">
      <alignment vertical="center" wrapText="1"/>
    </xf>
    <xf numFmtId="0" fontId="9" fillId="0" borderId="124" xfId="0" applyFont="1" applyFill="1" applyBorder="1" applyAlignment="1">
      <alignment vertical="center" wrapText="1"/>
    </xf>
    <xf numFmtId="0" fontId="9" fillId="0" borderId="56" xfId="0" applyFont="1" applyFill="1" applyBorder="1" applyAlignment="1">
      <alignment vertical="center" wrapText="1"/>
    </xf>
    <xf numFmtId="0" fontId="5" fillId="0" borderId="177" xfId="0" applyFont="1" applyFill="1" applyBorder="1" applyAlignment="1">
      <alignment vertical="center"/>
    </xf>
    <xf numFmtId="0" fontId="5" fillId="0" borderId="183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left" vertical="center" wrapText="1"/>
    </xf>
    <xf numFmtId="0" fontId="9" fillId="0" borderId="60" xfId="0" applyFont="1" applyFill="1" applyBorder="1" applyAlignment="1">
      <alignment horizontal="left" vertical="center" wrapText="1"/>
    </xf>
    <xf numFmtId="0" fontId="5" fillId="0" borderId="181" xfId="0" applyFont="1" applyFill="1" applyBorder="1" applyAlignment="1">
      <alignment vertical="center"/>
    </xf>
    <xf numFmtId="0" fontId="5" fillId="0" borderId="184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31" fillId="0" borderId="95" xfId="0" applyFont="1" applyFill="1" applyBorder="1" applyAlignment="1">
      <alignment horizontal="left" vertical="center" wrapText="1"/>
    </xf>
    <xf numFmtId="0" fontId="31" fillId="0" borderId="185" xfId="0" applyFont="1" applyFill="1" applyBorder="1" applyAlignment="1">
      <alignment horizontal="left" vertical="center" wrapText="1"/>
    </xf>
    <xf numFmtId="0" fontId="6" fillId="0" borderId="186" xfId="0" applyFont="1" applyBorder="1" applyAlignment="1">
      <alignment horizontal="center" vertical="center" wrapText="1"/>
    </xf>
    <xf numFmtId="0" fontId="6" fillId="0" borderId="187" xfId="0" applyFont="1" applyBorder="1" applyAlignment="1">
      <alignment horizontal="center" vertical="center" wrapText="1"/>
    </xf>
    <xf numFmtId="0" fontId="6" fillId="0" borderId="188" xfId="0" applyFont="1" applyBorder="1" applyAlignment="1">
      <alignment horizontal="center" vertical="center" wrapText="1"/>
    </xf>
    <xf numFmtId="0" fontId="6" fillId="0" borderId="189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90" xfId="0" applyFont="1" applyFill="1" applyBorder="1" applyAlignment="1">
      <alignment horizontal="center" vertical="center" wrapText="1"/>
    </xf>
    <xf numFmtId="0" fontId="2" fillId="0" borderId="191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4" fillId="0" borderId="192" xfId="0" applyFont="1" applyFill="1" applyBorder="1" applyAlignment="1">
      <alignment horizontal="left" vertical="center" wrapText="1"/>
    </xf>
    <xf numFmtId="0" fontId="4" fillId="0" borderId="193" xfId="0" applyFont="1" applyFill="1" applyBorder="1" applyAlignment="1">
      <alignment horizontal="left" vertical="center" wrapText="1"/>
    </xf>
    <xf numFmtId="0" fontId="7" fillId="0" borderId="194" xfId="0" applyFont="1" applyFill="1" applyBorder="1" applyAlignment="1">
      <alignment horizontal="center" vertical="center" wrapText="1"/>
    </xf>
    <xf numFmtId="0" fontId="7" fillId="0" borderId="195" xfId="0" applyFont="1" applyFill="1" applyBorder="1" applyAlignment="1">
      <alignment horizontal="center" vertical="center" wrapText="1"/>
    </xf>
    <xf numFmtId="0" fontId="7" fillId="0" borderId="196" xfId="0" applyFont="1" applyFill="1" applyBorder="1" applyAlignment="1">
      <alignment horizontal="center" vertical="center" wrapText="1"/>
    </xf>
    <xf numFmtId="0" fontId="2" fillId="0" borderId="197" xfId="0" applyFont="1" applyFill="1" applyBorder="1" applyAlignment="1">
      <alignment horizontal="left" vertical="center"/>
    </xf>
    <xf numFmtId="0" fontId="2" fillId="0" borderId="198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2" fillId="0" borderId="199" xfId="0" applyFont="1" applyFill="1" applyBorder="1" applyAlignment="1">
      <alignment horizontal="left" vertical="center"/>
    </xf>
    <xf numFmtId="0" fontId="2" fillId="0" borderId="200" xfId="0" applyFont="1" applyFill="1" applyBorder="1" applyAlignment="1">
      <alignment horizontal="left" vertical="center"/>
    </xf>
    <xf numFmtId="0" fontId="2" fillId="0" borderId="201" xfId="0" applyFont="1" applyFill="1" applyBorder="1" applyAlignment="1">
      <alignment horizontal="left" vertical="center"/>
    </xf>
    <xf numFmtId="0" fontId="2" fillId="0" borderId="18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2" fillId="0" borderId="199" xfId="0" applyFont="1" applyFill="1" applyBorder="1" applyAlignment="1">
      <alignment horizontal="left" vertical="center" wrapText="1"/>
    </xf>
    <xf numFmtId="0" fontId="33" fillId="0" borderId="20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18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53" xfId="0" applyFont="1" applyFill="1" applyBorder="1" applyAlignment="1">
      <alignment horizontal="left" vertical="center" wrapText="1"/>
    </xf>
    <xf numFmtId="0" fontId="6" fillId="0" borderId="202" xfId="0" applyFont="1" applyFill="1" applyBorder="1" applyAlignment="1">
      <alignment horizontal="left" vertical="center" wrapText="1"/>
    </xf>
    <xf numFmtId="0" fontId="4" fillId="0" borderId="153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9" fillId="0" borderId="95" xfId="0" applyFont="1" applyFill="1" applyBorder="1" applyAlignment="1">
      <alignment vertical="center"/>
    </xf>
    <xf numFmtId="0" fontId="9" fillId="0" borderId="185" xfId="0" applyFont="1" applyFill="1" applyBorder="1" applyAlignment="1">
      <alignment vertical="center"/>
    </xf>
    <xf numFmtId="0" fontId="9" fillId="0" borderId="203" xfId="0" applyFont="1" applyFill="1" applyBorder="1" applyAlignment="1">
      <alignment vertical="center" wrapText="1"/>
    </xf>
    <xf numFmtId="0" fontId="9" fillId="0" borderId="204" xfId="0" applyFont="1" applyFill="1" applyBorder="1" applyAlignment="1">
      <alignment vertical="center" wrapText="1"/>
    </xf>
    <xf numFmtId="0" fontId="4" fillId="0" borderId="66" xfId="0" applyFont="1" applyFill="1" applyBorder="1" applyAlignment="1">
      <alignment vertical="center" wrapText="1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2" fillId="0" borderId="181" xfId="0" applyFont="1" applyFill="1" applyBorder="1" applyAlignment="1">
      <alignment horizontal="left" vertical="center" wrapText="1"/>
    </xf>
    <xf numFmtId="0" fontId="2" fillId="0" borderId="205" xfId="0" applyFont="1" applyFill="1" applyBorder="1" applyAlignment="1">
      <alignment horizontal="left" vertical="center" wrapText="1"/>
    </xf>
    <xf numFmtId="0" fontId="2" fillId="0" borderId="18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9" fillId="0" borderId="206" xfId="0" applyFont="1" applyFill="1" applyBorder="1" applyAlignment="1">
      <alignment horizontal="left" vertical="center" wrapText="1"/>
    </xf>
    <xf numFmtId="0" fontId="9" fillId="0" borderId="207" xfId="0" applyFont="1" applyFill="1" applyBorder="1" applyAlignment="1">
      <alignment horizontal="left" vertical="center" wrapText="1"/>
    </xf>
    <xf numFmtId="0" fontId="9" fillId="0" borderId="208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09" xfId="0" applyFont="1" applyFill="1" applyBorder="1" applyAlignment="1">
      <alignment horizontal="left" vertical="center" wrapText="1"/>
    </xf>
    <xf numFmtId="0" fontId="2" fillId="0" borderId="210" xfId="0" applyFont="1" applyFill="1" applyBorder="1" applyAlignment="1">
      <alignment horizontal="left" vertical="center"/>
    </xf>
    <xf numFmtId="0" fontId="2" fillId="0" borderId="211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vertical="center" wrapText="1"/>
    </xf>
    <xf numFmtId="0" fontId="4" fillId="0" borderId="68" xfId="0" applyFont="1" applyFill="1" applyBorder="1" applyAlignment="1">
      <alignment vertical="center" wrapText="1"/>
    </xf>
    <xf numFmtId="0" fontId="6" fillId="0" borderId="212" xfId="0" applyFont="1" applyFill="1" applyBorder="1" applyAlignment="1">
      <alignment horizontal="left" vertical="center" wrapText="1"/>
    </xf>
    <xf numFmtId="0" fontId="6" fillId="0" borderId="213" xfId="0" applyFont="1" applyFill="1" applyBorder="1" applyAlignment="1">
      <alignment horizontal="left" vertical="center" wrapText="1"/>
    </xf>
    <xf numFmtId="0" fontId="6" fillId="0" borderId="214" xfId="0" applyFont="1" applyFill="1" applyBorder="1" applyAlignment="1">
      <alignment horizontal="left" vertical="center" wrapText="1"/>
    </xf>
    <xf numFmtId="0" fontId="6" fillId="0" borderId="215" xfId="0" applyFont="1" applyFill="1" applyBorder="1" applyAlignment="1">
      <alignment horizontal="left" vertical="center" wrapText="1"/>
    </xf>
    <xf numFmtId="0" fontId="6" fillId="0" borderId="129" xfId="0" applyFont="1" applyFill="1" applyBorder="1" applyAlignment="1">
      <alignment horizontal="left" vertical="center"/>
    </xf>
    <xf numFmtId="0" fontId="6" fillId="0" borderId="20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10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vertical="center"/>
    </xf>
    <xf numFmtId="0" fontId="14" fillId="0" borderId="110" xfId="0" applyFont="1" applyFill="1" applyBorder="1" applyAlignment="1">
      <alignment/>
    </xf>
    <xf numFmtId="0" fontId="14" fillId="0" borderId="54" xfId="0" applyFont="1" applyFill="1" applyBorder="1" applyAlignment="1">
      <alignment/>
    </xf>
    <xf numFmtId="0" fontId="6" fillId="0" borderId="9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9" fillId="0" borderId="61" xfId="0" applyFont="1" applyFill="1" applyBorder="1" applyAlignment="1">
      <alignment vertical="center" wrapText="1"/>
    </xf>
    <xf numFmtId="0" fontId="9" fillId="0" borderId="203" xfId="0" applyFont="1" applyFill="1" applyBorder="1" applyAlignment="1">
      <alignment horizontal="left" vertical="center" wrapText="1"/>
    </xf>
    <xf numFmtId="0" fontId="9" fillId="0" borderId="204" xfId="0" applyFont="1" applyFill="1" applyBorder="1" applyAlignment="1">
      <alignment horizontal="left" vertical="center" wrapText="1"/>
    </xf>
    <xf numFmtId="0" fontId="9" fillId="0" borderId="61" xfId="0" applyFont="1" applyFill="1" applyBorder="1" applyAlignment="1">
      <alignment horizontal="left" vertical="center" wrapText="1"/>
    </xf>
    <xf numFmtId="0" fontId="4" fillId="0" borderId="190" xfId="0" applyFont="1" applyFill="1" applyBorder="1" applyAlignment="1">
      <alignment horizontal="left" vertical="center" wrapText="1"/>
    </xf>
    <xf numFmtId="0" fontId="4" fillId="0" borderId="216" xfId="0" applyFont="1" applyFill="1" applyBorder="1" applyAlignment="1">
      <alignment horizontal="left" vertical="center" wrapText="1"/>
    </xf>
    <xf numFmtId="0" fontId="4" fillId="0" borderId="166" xfId="0" applyFont="1" applyFill="1" applyBorder="1" applyAlignment="1">
      <alignment horizontal="left" vertical="center" wrapText="1"/>
    </xf>
    <xf numFmtId="0" fontId="30" fillId="0" borderId="110" xfId="0" applyFont="1" applyFill="1" applyBorder="1" applyAlignment="1">
      <alignment vertical="center" wrapText="1"/>
    </xf>
    <xf numFmtId="0" fontId="30" fillId="0" borderId="54" xfId="0" applyFont="1" applyFill="1" applyBorder="1" applyAlignment="1">
      <alignment vertical="center" wrapText="1"/>
    </xf>
    <xf numFmtId="0" fontId="30" fillId="0" borderId="113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217" xfId="0" applyFont="1" applyFill="1" applyBorder="1" applyAlignment="1">
      <alignment horizontal="left" vertical="center" wrapText="1"/>
    </xf>
    <xf numFmtId="0" fontId="6" fillId="0" borderId="132" xfId="0" applyFont="1" applyFill="1" applyBorder="1" applyAlignment="1">
      <alignment horizontal="left" vertical="center" wrapText="1"/>
    </xf>
    <xf numFmtId="0" fontId="30" fillId="0" borderId="190" xfId="0" applyFont="1" applyFill="1" applyBorder="1" applyAlignment="1">
      <alignment horizontal="left" vertical="center" wrapText="1"/>
    </xf>
    <xf numFmtId="0" fontId="30" fillId="0" borderId="216" xfId="0" applyFont="1" applyFill="1" applyBorder="1" applyAlignment="1">
      <alignment horizontal="left" vertical="center" wrapText="1"/>
    </xf>
    <xf numFmtId="0" fontId="30" fillId="0" borderId="166" xfId="0" applyFont="1" applyFill="1" applyBorder="1" applyAlignment="1">
      <alignment horizontal="left" vertical="center" wrapText="1"/>
    </xf>
    <xf numFmtId="0" fontId="2" fillId="0" borderId="177" xfId="0" applyFont="1" applyFill="1" applyBorder="1" applyAlignment="1">
      <alignment vertical="center"/>
    </xf>
    <xf numFmtId="0" fontId="2" fillId="0" borderId="18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5" fillId="0" borderId="129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80" xfId="0" applyFont="1" applyFill="1" applyBorder="1" applyAlignment="1">
      <alignment horizontal="left" vertical="center" wrapText="1"/>
    </xf>
    <xf numFmtId="0" fontId="5" fillId="0" borderId="110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110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5" fillId="0" borderId="111" xfId="0" applyFont="1" applyFill="1" applyBorder="1" applyAlignment="1">
      <alignment vertical="center" wrapText="1"/>
    </xf>
    <xf numFmtId="0" fontId="5" fillId="0" borderId="110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8" fillId="0" borderId="46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0" fillId="0" borderId="218" xfId="0" applyFont="1" applyFill="1" applyBorder="1" applyAlignment="1">
      <alignment horizontal="left" vertical="center" wrapText="1"/>
    </xf>
    <xf numFmtId="0" fontId="30" fillId="0" borderId="219" xfId="0" applyFont="1" applyFill="1" applyBorder="1" applyAlignment="1">
      <alignment horizontal="left" vertical="center" wrapText="1"/>
    </xf>
    <xf numFmtId="0" fontId="30" fillId="0" borderId="220" xfId="0" applyFont="1" applyFill="1" applyBorder="1" applyAlignment="1">
      <alignment horizontal="left" vertical="center" wrapText="1"/>
    </xf>
    <xf numFmtId="0" fontId="5" fillId="0" borderId="126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9" fillId="0" borderId="203" xfId="0" applyFont="1" applyFill="1" applyBorder="1" applyAlignment="1">
      <alignment vertical="center"/>
    </xf>
    <xf numFmtId="0" fontId="9" fillId="0" borderId="221" xfId="0" applyFont="1" applyFill="1" applyBorder="1" applyAlignment="1">
      <alignment vertical="center"/>
    </xf>
    <xf numFmtId="0" fontId="5" fillId="0" borderId="126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5" fillId="0" borderId="127" xfId="0" applyFont="1" applyFill="1" applyBorder="1" applyAlignment="1">
      <alignment horizontal="left" vertical="center" wrapText="1"/>
    </xf>
    <xf numFmtId="0" fontId="25" fillId="0" borderId="129" xfId="0" applyFont="1" applyFill="1" applyBorder="1" applyAlignment="1">
      <alignment horizontal="left"/>
    </xf>
    <xf numFmtId="0" fontId="25" fillId="0" borderId="130" xfId="0" applyFont="1" applyFill="1" applyBorder="1" applyAlignment="1">
      <alignment horizontal="left"/>
    </xf>
    <xf numFmtId="0" fontId="5" fillId="0" borderId="54" xfId="0" applyFont="1" applyFill="1" applyBorder="1" applyAlignment="1">
      <alignment/>
    </xf>
    <xf numFmtId="0" fontId="6" fillId="0" borderId="4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138" xfId="0" applyFont="1" applyFill="1" applyBorder="1" applyAlignment="1">
      <alignment horizontal="left" vertical="center" wrapText="1"/>
    </xf>
    <xf numFmtId="0" fontId="5" fillId="0" borderId="133" xfId="0" applyFont="1" applyFill="1" applyBorder="1" applyAlignment="1">
      <alignment horizontal="left" vertical="center" wrapText="1"/>
    </xf>
    <xf numFmtId="0" fontId="9" fillId="0" borderId="222" xfId="0" applyFont="1" applyFill="1" applyBorder="1" applyAlignment="1">
      <alignment vertical="center"/>
    </xf>
    <xf numFmtId="0" fontId="9" fillId="0" borderId="223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left" vertical="center" wrapText="1"/>
    </xf>
    <xf numFmtId="0" fontId="5" fillId="0" borderId="224" xfId="0" applyFont="1" applyFill="1" applyBorder="1" applyAlignment="1">
      <alignment horizontal="left" vertical="center" wrapText="1"/>
    </xf>
    <xf numFmtId="0" fontId="4" fillId="0" borderId="177" xfId="0" applyFont="1" applyFill="1" applyBorder="1" applyAlignment="1">
      <alignment vertical="center" wrapText="1"/>
    </xf>
    <xf numFmtId="0" fontId="4" fillId="0" borderId="164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vertical="center" wrapText="1"/>
    </xf>
    <xf numFmtId="0" fontId="5" fillId="0" borderId="225" xfId="0" applyFont="1" applyFill="1" applyBorder="1" applyAlignment="1">
      <alignment horizontal="left" vertical="center" wrapText="1"/>
    </xf>
    <xf numFmtId="0" fontId="5" fillId="0" borderId="226" xfId="0" applyFont="1" applyFill="1" applyBorder="1" applyAlignment="1">
      <alignment horizontal="left" vertical="center" wrapText="1"/>
    </xf>
    <xf numFmtId="0" fontId="5" fillId="0" borderId="227" xfId="0" applyFont="1" applyFill="1" applyBorder="1" applyAlignment="1">
      <alignment vertical="center"/>
    </xf>
    <xf numFmtId="0" fontId="5" fillId="0" borderId="228" xfId="0" applyFont="1" applyFill="1" applyBorder="1" applyAlignment="1">
      <alignment vertical="center"/>
    </xf>
    <xf numFmtId="0" fontId="5" fillId="0" borderId="229" xfId="0" applyFont="1" applyFill="1" applyBorder="1" applyAlignment="1">
      <alignment vertical="center"/>
    </xf>
    <xf numFmtId="0" fontId="5" fillId="0" borderId="230" xfId="0" applyFont="1" applyFill="1" applyBorder="1" applyAlignment="1">
      <alignment vertical="center"/>
    </xf>
    <xf numFmtId="0" fontId="4" fillId="0" borderId="178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4" fillId="0" borderId="176" xfId="0" applyFont="1" applyFill="1" applyBorder="1" applyAlignment="1">
      <alignment horizontal="left" vertical="center" wrapText="1"/>
    </xf>
    <xf numFmtId="0" fontId="4" fillId="0" borderId="231" xfId="0" applyFont="1" applyBorder="1" applyAlignment="1">
      <alignment horizontal="left" wrapText="1"/>
    </xf>
    <xf numFmtId="0" fontId="4" fillId="0" borderId="232" xfId="0" applyFont="1" applyBorder="1" applyAlignment="1">
      <alignment horizontal="left" wrapText="1"/>
    </xf>
    <xf numFmtId="0" fontId="4" fillId="0" borderId="233" xfId="0" applyFont="1" applyBorder="1" applyAlignment="1">
      <alignment horizontal="left" wrapText="1"/>
    </xf>
    <xf numFmtId="0" fontId="4" fillId="0" borderId="23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2" fillId="0" borderId="181" xfId="0" applyFont="1" applyFill="1" applyBorder="1" applyAlignment="1">
      <alignment vertical="center" wrapText="1"/>
    </xf>
    <xf numFmtId="0" fontId="2" fillId="0" borderId="184" xfId="0" applyFont="1" applyFill="1" applyBorder="1" applyAlignment="1">
      <alignment vertical="center"/>
    </xf>
    <xf numFmtId="0" fontId="6" fillId="0" borderId="129" xfId="0" applyFont="1" applyFill="1" applyBorder="1" applyAlignment="1">
      <alignment vertical="center"/>
    </xf>
    <xf numFmtId="0" fontId="6" fillId="0" borderId="202" xfId="0" applyFont="1" applyFill="1" applyBorder="1" applyAlignment="1">
      <alignment vertical="center"/>
    </xf>
    <xf numFmtId="0" fontId="9" fillId="0" borderId="60" xfId="0" applyFont="1" applyFill="1" applyBorder="1" applyAlignment="1">
      <alignment vertical="center"/>
    </xf>
    <xf numFmtId="0" fontId="30" fillId="0" borderId="66" xfId="0" applyFont="1" applyFill="1" applyBorder="1" applyAlignment="1">
      <alignment vertical="center" wrapText="1"/>
    </xf>
    <xf numFmtId="0" fontId="30" fillId="0" borderId="67" xfId="0" applyFont="1" applyFill="1" applyBorder="1" applyAlignment="1">
      <alignment vertical="center" wrapText="1"/>
    </xf>
    <xf numFmtId="0" fontId="30" fillId="0" borderId="68" xfId="0" applyFont="1" applyFill="1" applyBorder="1" applyAlignment="1">
      <alignment vertical="center" wrapText="1"/>
    </xf>
    <xf numFmtId="0" fontId="6" fillId="0" borderId="12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14" fillId="0" borderId="235" xfId="0" applyFont="1" applyFill="1" applyBorder="1" applyAlignment="1">
      <alignment/>
    </xf>
    <xf numFmtId="0" fontId="14" fillId="0" borderId="236" xfId="0" applyFont="1" applyFill="1" applyBorder="1" applyAlignment="1">
      <alignment/>
    </xf>
    <xf numFmtId="0" fontId="2" fillId="0" borderId="237" xfId="0" applyFont="1" applyFill="1" applyBorder="1" applyAlignment="1">
      <alignment vertical="center"/>
    </xf>
    <xf numFmtId="0" fontId="2" fillId="0" borderId="238" xfId="0" applyFont="1" applyFill="1" applyBorder="1" applyAlignment="1">
      <alignment vertical="center"/>
    </xf>
    <xf numFmtId="0" fontId="5" fillId="0" borderId="31" xfId="0" applyFont="1" applyBorder="1" applyAlignment="1">
      <alignment horizontal="left" vertical="top" wrapText="1"/>
    </xf>
    <xf numFmtId="0" fontId="5" fillId="0" borderId="205" xfId="0" applyFont="1" applyBorder="1" applyAlignment="1">
      <alignment horizontal="left" vertical="top" wrapText="1"/>
    </xf>
    <xf numFmtId="0" fontId="5" fillId="0" borderId="239" xfId="0" applyFont="1" applyBorder="1" applyAlignment="1">
      <alignment horizontal="left" vertical="top" wrapText="1"/>
    </xf>
    <xf numFmtId="0" fontId="5" fillId="0" borderId="240" xfId="0" applyFont="1" applyBorder="1" applyAlignment="1">
      <alignment horizontal="left" vertical="top" wrapText="1"/>
    </xf>
    <xf numFmtId="0" fontId="9" fillId="0" borderId="204" xfId="0" applyFont="1" applyFill="1" applyBorder="1" applyAlignment="1">
      <alignment vertical="center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1" xfId="0" applyFont="1" applyBorder="1" applyAlignment="1">
      <alignment horizontal="left" wrapText="1"/>
    </xf>
    <xf numFmtId="0" fontId="5" fillId="0" borderId="242" xfId="0" applyFont="1" applyBorder="1" applyAlignment="1">
      <alignment horizontal="left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5" fillId="0" borderId="18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6" fillId="0" borderId="243" xfId="0" applyFont="1" applyFill="1" applyBorder="1" applyAlignment="1">
      <alignment horizontal="center" vertical="center" wrapText="1"/>
    </xf>
    <xf numFmtId="0" fontId="6" fillId="0" borderId="244" xfId="0" applyFont="1" applyFill="1" applyBorder="1" applyAlignment="1">
      <alignment horizontal="center" vertical="center" wrapText="1"/>
    </xf>
    <xf numFmtId="0" fontId="14" fillId="0" borderId="245" xfId="0" applyFont="1" applyFill="1" applyBorder="1" applyAlignment="1">
      <alignment/>
    </xf>
    <xf numFmtId="0" fontId="14" fillId="0" borderId="246" xfId="0" applyFont="1" applyFill="1" applyBorder="1" applyAlignment="1">
      <alignment/>
    </xf>
    <xf numFmtId="0" fontId="25" fillId="0" borderId="214" xfId="0" applyFont="1" applyFill="1" applyBorder="1" applyAlignment="1">
      <alignment horizontal="left"/>
    </xf>
    <xf numFmtId="0" fontId="25" fillId="0" borderId="247" xfId="0" applyFont="1" applyFill="1" applyBorder="1" applyAlignment="1">
      <alignment horizontal="left"/>
    </xf>
  </cellXfs>
  <cellStyles count="8">
    <cellStyle name="Normal" xfId="0"/>
    <cellStyle name="Normal_DPROT-realizacija u 2008 (Reg J)" xfId="15"/>
    <cellStyle name="Normal_DPROT-realizacija u 2008 (Reg Z)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B1">
      <selection activeCell="C17" sqref="C17"/>
    </sheetView>
  </sheetViews>
  <sheetFormatPr defaultColWidth="9.140625" defaultRowHeight="12.75"/>
  <cols>
    <col min="1" max="1" width="34.28125" style="0" customWidth="1"/>
    <col min="2" max="2" width="84.421875" style="0" customWidth="1"/>
    <col min="3" max="3" width="34.421875" style="0" customWidth="1"/>
  </cols>
  <sheetData>
    <row r="1" ht="20.25">
      <c r="C1" s="344" t="s">
        <v>104</v>
      </c>
    </row>
    <row r="7" ht="13.5" thickBot="1"/>
    <row r="8" spans="1:3" ht="31.5" thickBot="1" thickTop="1">
      <c r="A8" s="227" t="s">
        <v>150</v>
      </c>
      <c r="B8" s="98"/>
      <c r="C8" s="127">
        <v>1336306855.1</v>
      </c>
    </row>
    <row r="9" spans="1:3" ht="14.25" thickBot="1" thickTop="1">
      <c r="A9" s="19"/>
      <c r="B9" s="19"/>
      <c r="C9" s="19"/>
    </row>
    <row r="10" spans="1:3" ht="31.5" thickBot="1" thickTop="1">
      <c r="A10" s="227" t="s">
        <v>122</v>
      </c>
      <c r="B10" s="98"/>
      <c r="C10" s="127">
        <v>344376266</v>
      </c>
    </row>
    <row r="11" spans="1:3" ht="31.5" thickBot="1" thickTop="1">
      <c r="A11" s="229"/>
      <c r="B11" s="230"/>
      <c r="C11" s="231"/>
    </row>
    <row r="12" spans="1:3" ht="14.25" thickBot="1" thickTop="1">
      <c r="A12" s="317"/>
      <c r="B12" s="317"/>
      <c r="C12" s="317"/>
    </row>
    <row r="13" spans="1:3" ht="31.5" thickBot="1" thickTop="1">
      <c r="A13" s="318" t="s">
        <v>149</v>
      </c>
      <c r="B13" s="319"/>
      <c r="C13" s="320">
        <f>C8+C10</f>
        <v>1680683121.1</v>
      </c>
    </row>
    <row r="14" ht="13.5" thickTop="1"/>
  </sheetData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67"/>
  <sheetViews>
    <sheetView tabSelected="1" view="pageBreakPreview" zoomScale="85" zoomScaleNormal="85" zoomScaleSheetLayoutView="85" workbookViewId="0" topLeftCell="A757">
      <selection activeCell="A749" sqref="A749:C749"/>
    </sheetView>
  </sheetViews>
  <sheetFormatPr defaultColWidth="9.140625" defaultRowHeight="12.75"/>
  <cols>
    <col min="1" max="1" width="35.00390625" style="19" customWidth="1"/>
    <col min="2" max="2" width="91.140625" style="19" customWidth="1"/>
    <col min="3" max="3" width="27.8515625" style="19" customWidth="1"/>
    <col min="4" max="4" width="20.421875" style="19" customWidth="1"/>
    <col min="5" max="5" width="11.7109375" style="19" bestFit="1" customWidth="1"/>
    <col min="6" max="6" width="40.57421875" style="19" customWidth="1"/>
    <col min="7" max="16384" width="9.140625" style="19" customWidth="1"/>
  </cols>
  <sheetData>
    <row r="1" ht="20.25">
      <c r="C1" s="344" t="s">
        <v>104</v>
      </c>
    </row>
    <row r="2" ht="15.75">
      <c r="C2" s="228"/>
    </row>
    <row r="3" spans="1:3" ht="53.25" customHeight="1">
      <c r="A3" s="420" t="s">
        <v>103</v>
      </c>
      <c r="B3" s="420"/>
      <c r="C3" s="420"/>
    </row>
    <row r="4" spans="1:3" ht="18.75" customHeight="1">
      <c r="A4" s="145"/>
      <c r="B4" s="145"/>
      <c r="C4" s="145"/>
    </row>
    <row r="5" s="20" customFormat="1" ht="13.5" customHeight="1" thickBot="1"/>
    <row r="6" spans="1:3" s="1" customFormat="1" ht="42" customHeight="1" thickBot="1" thickTop="1">
      <c r="A6" s="244" t="s">
        <v>105</v>
      </c>
      <c r="B6" s="245" t="s">
        <v>587</v>
      </c>
      <c r="C6" s="246" t="s">
        <v>588</v>
      </c>
    </row>
    <row r="7" spans="1:3" ht="37.5" customHeight="1" thickTop="1">
      <c r="A7" s="402" t="s">
        <v>148</v>
      </c>
      <c r="B7" s="402"/>
      <c r="C7" s="402"/>
    </row>
    <row r="8" spans="1:3" s="114" customFormat="1" ht="15" customHeight="1">
      <c r="A8" s="115"/>
      <c r="B8" s="115"/>
      <c r="C8" s="115"/>
    </row>
    <row r="9" spans="1:3" s="114" customFormat="1" ht="15" customHeight="1" thickBot="1">
      <c r="A9" s="115"/>
      <c r="B9" s="115"/>
      <c r="C9" s="115"/>
    </row>
    <row r="10" spans="1:3" s="17" customFormat="1" ht="26.25" customHeight="1" thickBot="1" thickTop="1">
      <c r="A10" s="471" t="s">
        <v>597</v>
      </c>
      <c r="B10" s="472"/>
      <c r="C10" s="507"/>
    </row>
    <row r="11" spans="1:3" s="1" customFormat="1" ht="30" customHeight="1" thickTop="1">
      <c r="A11" s="429" t="s">
        <v>28</v>
      </c>
      <c r="B11" s="430"/>
      <c r="C11" s="247">
        <v>85000</v>
      </c>
    </row>
    <row r="12" spans="1:3" s="15" customFormat="1" ht="21" customHeight="1">
      <c r="A12" s="514" t="s">
        <v>602</v>
      </c>
      <c r="B12" s="515"/>
      <c r="C12" s="516"/>
    </row>
    <row r="13" spans="1:3" s="15" customFormat="1" ht="36" customHeight="1">
      <c r="A13" s="500" t="s">
        <v>625</v>
      </c>
      <c r="B13" s="501"/>
      <c r="C13" s="325">
        <v>692840</v>
      </c>
    </row>
    <row r="14" spans="1:3" s="13" customFormat="1" ht="46.5" customHeight="1">
      <c r="A14" s="500" t="s">
        <v>626</v>
      </c>
      <c r="B14" s="501"/>
      <c r="C14" s="325">
        <v>431937</v>
      </c>
    </row>
    <row r="15" spans="1:3" s="1" customFormat="1" ht="18" customHeight="1">
      <c r="A15" s="500" t="s">
        <v>627</v>
      </c>
      <c r="B15" s="501"/>
      <c r="C15" s="325">
        <v>30000</v>
      </c>
    </row>
    <row r="16" spans="1:3" s="1" customFormat="1" ht="18" customHeight="1">
      <c r="A16" s="500" t="s">
        <v>614</v>
      </c>
      <c r="B16" s="501"/>
      <c r="C16" s="325">
        <v>2381523</v>
      </c>
    </row>
    <row r="17" spans="1:3" s="15" customFormat="1" ht="18" customHeight="1">
      <c r="A17" s="248" t="s">
        <v>615</v>
      </c>
      <c r="B17" s="100"/>
      <c r="C17" s="325">
        <v>160460</v>
      </c>
    </row>
    <row r="18" spans="1:3" s="15" customFormat="1" ht="18" customHeight="1">
      <c r="A18" s="248" t="s">
        <v>613</v>
      </c>
      <c r="B18" s="100"/>
      <c r="C18" s="325">
        <v>1027500</v>
      </c>
    </row>
    <row r="19" spans="1:3" s="15" customFormat="1" ht="18" customHeight="1">
      <c r="A19" s="535" t="s">
        <v>629</v>
      </c>
      <c r="B19" s="536"/>
      <c r="C19" s="325">
        <f>SUM(C11,C13,C14,C15,C16,C17,C18)</f>
        <v>4809260</v>
      </c>
    </row>
    <row r="20" spans="1:3" s="1" customFormat="1" ht="18" customHeight="1">
      <c r="A20" s="250"/>
      <c r="B20" s="102"/>
      <c r="C20" s="326"/>
    </row>
    <row r="21" spans="1:3" s="1" customFormat="1" ht="18" customHeight="1">
      <c r="A21" s="532" t="s">
        <v>441</v>
      </c>
      <c r="B21" s="533"/>
      <c r="C21" s="534"/>
    </row>
    <row r="22" spans="1:3" s="1" customFormat="1" ht="19.5" customHeight="1">
      <c r="A22" s="530" t="s">
        <v>29</v>
      </c>
      <c r="B22" s="531"/>
      <c r="C22" s="325">
        <v>80000</v>
      </c>
    </row>
    <row r="23" spans="1:3" s="5" customFormat="1" ht="21.75" customHeight="1">
      <c r="A23" s="532" t="s">
        <v>442</v>
      </c>
      <c r="B23" s="533"/>
      <c r="C23" s="534"/>
    </row>
    <row r="24" spans="1:3" s="1" customFormat="1" ht="18" customHeight="1">
      <c r="A24" s="249" t="s">
        <v>30</v>
      </c>
      <c r="B24" s="101"/>
      <c r="C24" s="325">
        <v>110000</v>
      </c>
    </row>
    <row r="25" spans="1:3" s="13" customFormat="1" ht="18" customHeight="1">
      <c r="A25" s="527" t="s">
        <v>443</v>
      </c>
      <c r="B25" s="528"/>
      <c r="C25" s="529"/>
    </row>
    <row r="26" spans="1:3" s="13" customFormat="1" ht="18" customHeight="1">
      <c r="A26" s="530" t="s">
        <v>31</v>
      </c>
      <c r="B26" s="531"/>
      <c r="C26" s="325">
        <v>762500</v>
      </c>
    </row>
    <row r="27" spans="1:3" s="17" customFormat="1" ht="18" customHeight="1">
      <c r="A27" s="527" t="s">
        <v>444</v>
      </c>
      <c r="B27" s="528"/>
      <c r="C27" s="529"/>
    </row>
    <row r="28" spans="1:3" s="1" customFormat="1" ht="18" customHeight="1">
      <c r="A28" s="250" t="s">
        <v>32</v>
      </c>
      <c r="B28" s="103"/>
      <c r="C28" s="325">
        <v>257857</v>
      </c>
    </row>
    <row r="29" spans="1:3" s="1" customFormat="1" ht="18" customHeight="1">
      <c r="A29" s="527" t="s">
        <v>445</v>
      </c>
      <c r="B29" s="528"/>
      <c r="C29" s="529"/>
    </row>
    <row r="30" spans="1:3" s="13" customFormat="1" ht="18" customHeight="1">
      <c r="A30" s="250" t="s">
        <v>33</v>
      </c>
      <c r="B30" s="103"/>
      <c r="C30" s="325">
        <v>55000</v>
      </c>
    </row>
    <row r="31" spans="1:3" s="13" customFormat="1" ht="18" customHeight="1">
      <c r="A31" s="527" t="s">
        <v>446</v>
      </c>
      <c r="B31" s="528"/>
      <c r="C31" s="529"/>
    </row>
    <row r="32" spans="1:3" s="1" customFormat="1" ht="18" customHeight="1">
      <c r="A32" s="250" t="s">
        <v>34</v>
      </c>
      <c r="B32" s="103"/>
      <c r="C32" s="325">
        <v>95000</v>
      </c>
    </row>
    <row r="33" spans="1:3" s="1" customFormat="1" ht="18" customHeight="1">
      <c r="A33" s="527" t="s">
        <v>447</v>
      </c>
      <c r="B33" s="528"/>
      <c r="C33" s="529"/>
    </row>
    <row r="34" spans="1:3" s="15" customFormat="1" ht="18" customHeight="1">
      <c r="A34" s="250" t="s">
        <v>35</v>
      </c>
      <c r="B34" s="103"/>
      <c r="C34" s="325">
        <v>141500</v>
      </c>
    </row>
    <row r="35" spans="1:3" s="13" customFormat="1" ht="18" customHeight="1">
      <c r="A35" s="527" t="s">
        <v>448</v>
      </c>
      <c r="B35" s="528"/>
      <c r="C35" s="529"/>
    </row>
    <row r="36" spans="1:3" s="1" customFormat="1" ht="18" customHeight="1">
      <c r="A36" s="250" t="s">
        <v>36</v>
      </c>
      <c r="B36" s="103"/>
      <c r="C36" s="325">
        <v>26299</v>
      </c>
    </row>
    <row r="37" spans="1:3" s="1" customFormat="1" ht="18" customHeight="1">
      <c r="A37" s="527" t="s">
        <v>449</v>
      </c>
      <c r="B37" s="528"/>
      <c r="C37" s="529"/>
    </row>
    <row r="38" spans="1:3" s="1" customFormat="1" ht="21.75" customHeight="1">
      <c r="A38" s="250" t="s">
        <v>37</v>
      </c>
      <c r="B38" s="103"/>
      <c r="C38" s="325">
        <v>2570000</v>
      </c>
    </row>
    <row r="39" spans="1:3" s="1" customFormat="1" ht="18" customHeight="1">
      <c r="A39" s="527" t="s">
        <v>450</v>
      </c>
      <c r="B39" s="528"/>
      <c r="C39" s="529"/>
    </row>
    <row r="40" spans="1:3" s="1" customFormat="1" ht="18" customHeight="1">
      <c r="A40" s="250" t="s">
        <v>38</v>
      </c>
      <c r="B40" s="103"/>
      <c r="C40" s="325">
        <v>122000</v>
      </c>
    </row>
    <row r="41" spans="1:3" s="1" customFormat="1" ht="18" customHeight="1">
      <c r="A41" s="527" t="s">
        <v>451</v>
      </c>
      <c r="B41" s="528"/>
      <c r="C41" s="529"/>
    </row>
    <row r="42" spans="1:3" s="1" customFormat="1" ht="18" customHeight="1">
      <c r="A42" s="250" t="s">
        <v>39</v>
      </c>
      <c r="B42" s="103"/>
      <c r="C42" s="325">
        <v>504104</v>
      </c>
    </row>
    <row r="43" spans="1:3" s="5" customFormat="1" ht="18" customHeight="1" thickBot="1">
      <c r="A43" s="251" t="s">
        <v>28</v>
      </c>
      <c r="B43" s="104"/>
      <c r="C43" s="325">
        <v>85000</v>
      </c>
    </row>
    <row r="44" spans="1:3" s="1" customFormat="1" ht="24.75" customHeight="1" thickBot="1" thickTop="1">
      <c r="A44" s="544" t="s">
        <v>123</v>
      </c>
      <c r="B44" s="596"/>
      <c r="C44" s="105">
        <f>SUM(C22,C24,C26,C28,C30,C32,C34,C36,C38,C40,C42,C43)</f>
        <v>4809260</v>
      </c>
    </row>
    <row r="45" spans="1:3" s="114" customFormat="1" ht="15" customHeight="1" thickTop="1">
      <c r="A45" s="115"/>
      <c r="B45" s="115"/>
      <c r="C45" s="115"/>
    </row>
    <row r="46" spans="1:3" s="114" customFormat="1" ht="15" customHeight="1" thickBot="1">
      <c r="A46" s="115"/>
      <c r="B46" s="115"/>
      <c r="C46" s="115"/>
    </row>
    <row r="47" spans="1:3" s="1" customFormat="1" ht="27.75" customHeight="1" thickBot="1" thickTop="1">
      <c r="A47" s="508" t="s">
        <v>600</v>
      </c>
      <c r="B47" s="509"/>
      <c r="C47" s="510"/>
    </row>
    <row r="48" spans="1:3" s="1" customFormat="1" ht="24" customHeight="1" thickBot="1" thickTop="1">
      <c r="A48" s="539" t="s">
        <v>585</v>
      </c>
      <c r="B48" s="540"/>
      <c r="C48" s="541"/>
    </row>
    <row r="49" spans="1:3" s="1" customFormat="1" ht="17.25" thickBot="1" thickTop="1">
      <c r="A49" s="546" t="s">
        <v>611</v>
      </c>
      <c r="B49" s="547"/>
      <c r="C49" s="548"/>
    </row>
    <row r="50" spans="1:3" s="1" customFormat="1" ht="39.75" customHeight="1" thickTop="1">
      <c r="A50" s="327" t="s">
        <v>167</v>
      </c>
      <c r="B50" s="106" t="s">
        <v>152</v>
      </c>
      <c r="C50" s="252">
        <v>1575703.2</v>
      </c>
    </row>
    <row r="51" spans="1:3" s="1" customFormat="1" ht="21.75" customHeight="1">
      <c r="A51" s="327" t="s">
        <v>175</v>
      </c>
      <c r="B51" s="106" t="s">
        <v>210</v>
      </c>
      <c r="C51" s="252">
        <v>83200</v>
      </c>
    </row>
    <row r="52" spans="1:3" s="1" customFormat="1" ht="22.5" customHeight="1" thickBot="1">
      <c r="A52" s="327" t="s">
        <v>211</v>
      </c>
      <c r="B52" s="106" t="s">
        <v>212</v>
      </c>
      <c r="C52" s="252">
        <v>1395359.73</v>
      </c>
    </row>
    <row r="53" spans="1:3" s="1" customFormat="1" ht="21.75" customHeight="1" thickBot="1" thickTop="1">
      <c r="A53" s="542" t="s">
        <v>599</v>
      </c>
      <c r="B53" s="543"/>
      <c r="C53" s="254">
        <f>C50+C51+C52</f>
        <v>3054262.9299999997</v>
      </c>
    </row>
    <row r="54" spans="1:3" s="1" customFormat="1" ht="21.75" customHeight="1" thickBot="1" thickTop="1">
      <c r="A54" s="546" t="s">
        <v>615</v>
      </c>
      <c r="B54" s="547"/>
      <c r="C54" s="548"/>
    </row>
    <row r="55" spans="1:3" s="1" customFormat="1" ht="36" customHeight="1" thickTop="1">
      <c r="A55" s="608" t="s">
        <v>151</v>
      </c>
      <c r="B55" s="106" t="s">
        <v>153</v>
      </c>
      <c r="C55" s="252">
        <v>147938.18</v>
      </c>
    </row>
    <row r="56" spans="1:3" s="5" customFormat="1" ht="34.5" customHeight="1" thickBot="1">
      <c r="A56" s="609"/>
      <c r="B56" s="106" t="s">
        <v>213</v>
      </c>
      <c r="C56" s="252">
        <v>953840.27</v>
      </c>
    </row>
    <row r="57" spans="1:3" s="5" customFormat="1" ht="18" customHeight="1" thickBot="1" thickTop="1">
      <c r="A57" s="542" t="s">
        <v>601</v>
      </c>
      <c r="B57" s="543"/>
      <c r="C57" s="255">
        <f>C55+C56</f>
        <v>1101778.45</v>
      </c>
    </row>
    <row r="58" spans="1:3" s="1" customFormat="1" ht="18" customHeight="1" thickBot="1" thickTop="1">
      <c r="A58" s="605" t="s">
        <v>613</v>
      </c>
      <c r="B58" s="606"/>
      <c r="C58" s="607"/>
    </row>
    <row r="59" spans="1:3" s="1" customFormat="1" ht="51" customHeight="1" thickBot="1" thickTop="1">
      <c r="A59" s="328" t="s">
        <v>198</v>
      </c>
      <c r="B59" s="106" t="s">
        <v>234</v>
      </c>
      <c r="C59" s="252">
        <v>136159.8</v>
      </c>
    </row>
    <row r="60" spans="1:3" s="5" customFormat="1" ht="18" customHeight="1" thickBot="1" thickTop="1">
      <c r="A60" s="253" t="s">
        <v>26</v>
      </c>
      <c r="B60" s="107"/>
      <c r="C60" s="255">
        <f>C59</f>
        <v>136159.8</v>
      </c>
    </row>
    <row r="61" spans="1:3" s="1" customFormat="1" ht="18" customHeight="1" thickBot="1" thickTop="1">
      <c r="A61" s="605" t="s">
        <v>610</v>
      </c>
      <c r="B61" s="606"/>
      <c r="C61" s="607"/>
    </row>
    <row r="62" spans="1:3" s="1" customFormat="1" ht="21.75" customHeight="1" thickBot="1" thickTop="1">
      <c r="A62" s="256" t="s">
        <v>235</v>
      </c>
      <c r="B62" s="108" t="s">
        <v>236</v>
      </c>
      <c r="C62" s="257">
        <v>55491.7</v>
      </c>
    </row>
    <row r="63" spans="1:3" s="1" customFormat="1" ht="21.75" customHeight="1" thickBot="1" thickTop="1">
      <c r="A63" s="253" t="s">
        <v>237</v>
      </c>
      <c r="B63" s="107"/>
      <c r="C63" s="255">
        <f>C62</f>
        <v>55491.7</v>
      </c>
    </row>
    <row r="64" spans="1:3" s="1" customFormat="1" ht="22.5" customHeight="1" thickBot="1" thickTop="1">
      <c r="A64" s="544" t="s">
        <v>124</v>
      </c>
      <c r="B64" s="545"/>
      <c r="C64" s="378">
        <f>C53+C57+C60+C63</f>
        <v>4347692.88</v>
      </c>
    </row>
    <row r="65" spans="1:3" s="114" customFormat="1" ht="15" customHeight="1" thickTop="1">
      <c r="A65" s="115"/>
      <c r="B65" s="115"/>
      <c r="C65" s="115"/>
    </row>
    <row r="66" spans="1:3" s="114" customFormat="1" ht="15" customHeight="1">
      <c r="A66" s="115"/>
      <c r="B66" s="115"/>
      <c r="C66" s="115"/>
    </row>
    <row r="67" spans="1:3" s="114" customFormat="1" ht="15" customHeight="1" thickBot="1">
      <c r="A67" s="115"/>
      <c r="B67" s="115"/>
      <c r="C67" s="115"/>
    </row>
    <row r="68" spans="1:3" s="22" customFormat="1" ht="30" customHeight="1" thickBot="1" thickTop="1">
      <c r="A68" s="411" t="s">
        <v>575</v>
      </c>
      <c r="B68" s="412"/>
      <c r="C68" s="413"/>
    </row>
    <row r="69" spans="1:3" s="24" customFormat="1" ht="18" customHeight="1" thickTop="1">
      <c r="A69" s="258" t="s">
        <v>612</v>
      </c>
      <c r="B69" s="91"/>
      <c r="C69" s="226"/>
    </row>
    <row r="70" spans="1:3" s="1" customFormat="1" ht="19.5" customHeight="1">
      <c r="A70" s="549" t="s">
        <v>452</v>
      </c>
      <c r="B70" s="550"/>
      <c r="C70" s="259">
        <v>15000</v>
      </c>
    </row>
    <row r="71" spans="1:3" s="1" customFormat="1" ht="19.5" customHeight="1">
      <c r="A71" s="549" t="s">
        <v>453</v>
      </c>
      <c r="B71" s="550"/>
      <c r="C71" s="259">
        <v>20000</v>
      </c>
    </row>
    <row r="72" spans="1:3" s="1" customFormat="1" ht="21.75" customHeight="1">
      <c r="A72" s="549" t="s">
        <v>454</v>
      </c>
      <c r="B72" s="550"/>
      <c r="C72" s="259">
        <v>15000</v>
      </c>
    </row>
    <row r="73" spans="1:3" s="1" customFormat="1" ht="18" customHeight="1">
      <c r="A73" s="549" t="s">
        <v>455</v>
      </c>
      <c r="B73" s="550"/>
      <c r="C73" s="259">
        <v>1068000</v>
      </c>
    </row>
    <row r="74" spans="1:3" s="1" customFormat="1" ht="21.75" customHeight="1">
      <c r="A74" s="549" t="s">
        <v>456</v>
      </c>
      <c r="B74" s="550"/>
      <c r="C74" s="259">
        <v>115000</v>
      </c>
    </row>
    <row r="75" spans="1:3" s="23" customFormat="1" ht="18.75" customHeight="1">
      <c r="A75" s="549" t="s">
        <v>457</v>
      </c>
      <c r="B75" s="550"/>
      <c r="C75" s="259">
        <v>1370000</v>
      </c>
    </row>
    <row r="76" spans="1:3" s="18" customFormat="1" ht="21.75" customHeight="1">
      <c r="A76" s="549" t="s">
        <v>458</v>
      </c>
      <c r="B76" s="550"/>
      <c r="C76" s="259">
        <v>739600</v>
      </c>
    </row>
    <row r="77" spans="1:3" s="1" customFormat="1" ht="18" customHeight="1">
      <c r="A77" s="549" t="s">
        <v>459</v>
      </c>
      <c r="B77" s="550"/>
      <c r="C77" s="259">
        <v>17000</v>
      </c>
    </row>
    <row r="78" spans="1:3" s="1" customFormat="1" ht="18" customHeight="1">
      <c r="A78" s="549" t="s">
        <v>460</v>
      </c>
      <c r="B78" s="550"/>
      <c r="C78" s="259">
        <v>28000</v>
      </c>
    </row>
    <row r="79" spans="1:3" s="1" customFormat="1" ht="18" customHeight="1">
      <c r="A79" s="549" t="s">
        <v>461</v>
      </c>
      <c r="B79" s="550"/>
      <c r="C79" s="259">
        <v>12000</v>
      </c>
    </row>
    <row r="80" spans="1:3" s="1" customFormat="1" ht="21.75" customHeight="1">
      <c r="A80" s="549" t="s">
        <v>462</v>
      </c>
      <c r="B80" s="550"/>
      <c r="C80" s="259">
        <v>10000</v>
      </c>
    </row>
    <row r="81" spans="1:3" s="1" customFormat="1" ht="18" customHeight="1">
      <c r="A81" s="549" t="s">
        <v>463</v>
      </c>
      <c r="B81" s="550"/>
      <c r="C81" s="259">
        <v>55000</v>
      </c>
    </row>
    <row r="82" spans="1:3" s="1" customFormat="1" ht="18" customHeight="1">
      <c r="A82" s="549" t="s">
        <v>464</v>
      </c>
      <c r="B82" s="550"/>
      <c r="C82" s="259">
        <v>1600</v>
      </c>
    </row>
    <row r="83" spans="1:3" s="1" customFormat="1" ht="18" customHeight="1">
      <c r="A83" s="549" t="s">
        <v>465</v>
      </c>
      <c r="B83" s="550"/>
      <c r="C83" s="259">
        <v>5707659.31</v>
      </c>
    </row>
    <row r="84" spans="1:3" s="1" customFormat="1" ht="18" customHeight="1">
      <c r="A84" s="503" t="s">
        <v>576</v>
      </c>
      <c r="B84" s="551"/>
      <c r="C84" s="345">
        <v>9173859.31</v>
      </c>
    </row>
    <row r="85" spans="1:3" s="22" customFormat="1" ht="19.5" customHeight="1">
      <c r="A85" s="263"/>
      <c r="B85" s="264"/>
      <c r="C85" s="261"/>
    </row>
    <row r="86" spans="1:3" s="1" customFormat="1" ht="18" customHeight="1">
      <c r="A86" s="503" t="s">
        <v>577</v>
      </c>
      <c r="B86" s="551"/>
      <c r="C86" s="261"/>
    </row>
    <row r="87" spans="1:3" s="1" customFormat="1" ht="18" customHeight="1">
      <c r="A87" s="262" t="s">
        <v>466</v>
      </c>
      <c r="B87" s="114"/>
      <c r="C87" s="259">
        <v>7466561.58</v>
      </c>
    </row>
    <row r="88" spans="1:3" s="1" customFormat="1" ht="18" customHeight="1">
      <c r="A88" s="503" t="s">
        <v>578</v>
      </c>
      <c r="B88" s="504"/>
      <c r="C88" s="345">
        <v>7466561.58</v>
      </c>
    </row>
    <row r="89" spans="1:3" s="22" customFormat="1" ht="19.5" customHeight="1">
      <c r="A89" s="263"/>
      <c r="B89" s="264"/>
      <c r="C89" s="261"/>
    </row>
    <row r="90" spans="1:3" s="1" customFormat="1" ht="18" customHeight="1">
      <c r="A90" s="503" t="s">
        <v>613</v>
      </c>
      <c r="B90" s="551"/>
      <c r="C90" s="261"/>
    </row>
    <row r="91" spans="1:3" s="1" customFormat="1" ht="18" customHeight="1">
      <c r="A91" s="549" t="s">
        <v>467</v>
      </c>
      <c r="B91" s="550"/>
      <c r="C91" s="259">
        <v>20000</v>
      </c>
    </row>
    <row r="92" spans="1:3" s="1" customFormat="1" ht="18" customHeight="1">
      <c r="A92" s="549" t="s">
        <v>468</v>
      </c>
      <c r="B92" s="550"/>
      <c r="C92" s="259">
        <v>35000</v>
      </c>
    </row>
    <row r="93" spans="1:3" s="1" customFormat="1" ht="18" customHeight="1">
      <c r="A93" s="549" t="s">
        <v>574</v>
      </c>
      <c r="B93" s="550"/>
      <c r="C93" s="259">
        <v>250000</v>
      </c>
    </row>
    <row r="94" spans="1:3" s="1" customFormat="1" ht="18" customHeight="1" thickBot="1">
      <c r="A94" s="610" t="s">
        <v>579</v>
      </c>
      <c r="B94" s="611"/>
      <c r="C94" s="347">
        <v>305000</v>
      </c>
    </row>
    <row r="95" spans="1:3" s="22" customFormat="1" ht="19.5" customHeight="1" thickBot="1" thickTop="1">
      <c r="A95" s="348"/>
      <c r="B95" s="348"/>
      <c r="C95" s="348"/>
    </row>
    <row r="96" spans="1:3" s="1" customFormat="1" ht="18" customHeight="1" thickTop="1">
      <c r="A96" s="349" t="s">
        <v>614</v>
      </c>
      <c r="B96" s="350"/>
      <c r="C96" s="351"/>
    </row>
    <row r="97" spans="1:3" s="1" customFormat="1" ht="18" customHeight="1">
      <c r="A97" s="549" t="s">
        <v>469</v>
      </c>
      <c r="B97" s="550"/>
      <c r="C97" s="259">
        <v>40000</v>
      </c>
    </row>
    <row r="98" spans="1:3" s="1" customFormat="1" ht="18" customHeight="1">
      <c r="A98" s="549" t="s">
        <v>470</v>
      </c>
      <c r="B98" s="550"/>
      <c r="C98" s="259">
        <v>300000</v>
      </c>
    </row>
    <row r="99" spans="1:3" s="22" customFormat="1" ht="19.5" customHeight="1">
      <c r="A99" s="549" t="s">
        <v>471</v>
      </c>
      <c r="B99" s="550"/>
      <c r="C99" s="259">
        <v>39000</v>
      </c>
    </row>
    <row r="100" spans="1:3" s="1" customFormat="1" ht="18" customHeight="1">
      <c r="A100" s="549" t="s">
        <v>472</v>
      </c>
      <c r="B100" s="550"/>
      <c r="C100" s="259">
        <v>105000</v>
      </c>
    </row>
    <row r="101" spans="1:3" s="23" customFormat="1" ht="21" customHeight="1">
      <c r="A101" s="549" t="s">
        <v>473</v>
      </c>
      <c r="B101" s="550"/>
      <c r="C101" s="259">
        <v>25000</v>
      </c>
    </row>
    <row r="102" spans="1:3" s="1" customFormat="1" ht="18" customHeight="1">
      <c r="A102" s="549" t="s">
        <v>474</v>
      </c>
      <c r="B102" s="550"/>
      <c r="C102" s="259">
        <v>30000</v>
      </c>
    </row>
    <row r="103" spans="1:3" s="1" customFormat="1" ht="21.75" customHeight="1">
      <c r="A103" s="549" t="s">
        <v>475</v>
      </c>
      <c r="B103" s="550"/>
      <c r="C103" s="259">
        <v>254000</v>
      </c>
    </row>
    <row r="104" spans="1:3" s="1" customFormat="1" ht="18" customHeight="1">
      <c r="A104" s="549" t="s">
        <v>476</v>
      </c>
      <c r="B104" s="550"/>
      <c r="C104" s="259">
        <v>3033430</v>
      </c>
    </row>
    <row r="105" spans="1:3" s="1" customFormat="1" ht="19.5" customHeight="1">
      <c r="A105" s="549" t="s">
        <v>477</v>
      </c>
      <c r="B105" s="550"/>
      <c r="C105" s="259">
        <v>926300</v>
      </c>
    </row>
    <row r="106" spans="1:3" s="1" customFormat="1" ht="18" customHeight="1">
      <c r="A106" s="549" t="s">
        <v>478</v>
      </c>
      <c r="B106" s="550"/>
      <c r="C106" s="259">
        <v>10000</v>
      </c>
    </row>
    <row r="107" spans="1:3" s="1" customFormat="1" ht="18" customHeight="1">
      <c r="A107" s="549" t="s">
        <v>479</v>
      </c>
      <c r="B107" s="550"/>
      <c r="C107" s="259">
        <v>50000</v>
      </c>
    </row>
    <row r="108" spans="1:3" s="1" customFormat="1" ht="18" customHeight="1">
      <c r="A108" s="549" t="s">
        <v>480</v>
      </c>
      <c r="B108" s="550"/>
      <c r="C108" s="259">
        <v>30000</v>
      </c>
    </row>
    <row r="109" spans="1:3" s="1" customFormat="1" ht="19.5" customHeight="1">
      <c r="A109" s="549" t="s">
        <v>481</v>
      </c>
      <c r="B109" s="550"/>
      <c r="C109" s="259">
        <v>20000</v>
      </c>
    </row>
    <row r="110" spans="1:3" s="1" customFormat="1" ht="19.5" customHeight="1">
      <c r="A110" s="549" t="s">
        <v>482</v>
      </c>
      <c r="B110" s="550"/>
      <c r="C110" s="259">
        <v>25000</v>
      </c>
    </row>
    <row r="111" spans="1:3" s="1" customFormat="1" ht="18" customHeight="1">
      <c r="A111" s="549" t="s">
        <v>483</v>
      </c>
      <c r="B111" s="550"/>
      <c r="C111" s="259">
        <v>1000</v>
      </c>
    </row>
    <row r="112" spans="1:3" s="1" customFormat="1" ht="24" customHeight="1">
      <c r="A112" s="503" t="s">
        <v>580</v>
      </c>
      <c r="B112" s="504"/>
      <c r="C112" s="345">
        <v>4888730</v>
      </c>
    </row>
    <row r="113" spans="1:3" s="22" customFormat="1" ht="19.5" customHeight="1">
      <c r="A113" s="263"/>
      <c r="B113" s="264"/>
      <c r="C113" s="261"/>
    </row>
    <row r="114" spans="1:3" s="1" customFormat="1" ht="18" customHeight="1">
      <c r="A114" s="260" t="s">
        <v>611</v>
      </c>
      <c r="B114" s="92"/>
      <c r="C114" s="261"/>
    </row>
    <row r="115" spans="1:3" s="1" customFormat="1" ht="21.75" customHeight="1">
      <c r="A115" s="549" t="s">
        <v>484</v>
      </c>
      <c r="B115" s="550"/>
      <c r="C115" s="259">
        <v>10000</v>
      </c>
    </row>
    <row r="116" spans="1:3" s="1" customFormat="1" ht="19.5" customHeight="1">
      <c r="A116" s="549" t="s">
        <v>485</v>
      </c>
      <c r="B116" s="550"/>
      <c r="C116" s="259">
        <v>140000</v>
      </c>
    </row>
    <row r="117" spans="1:3" s="1" customFormat="1" ht="18" customHeight="1">
      <c r="A117" s="549" t="s">
        <v>486</v>
      </c>
      <c r="B117" s="550"/>
      <c r="C117" s="259">
        <v>60000</v>
      </c>
    </row>
    <row r="118" spans="1:3" s="1" customFormat="1" ht="21.75" customHeight="1">
      <c r="A118" s="549" t="s">
        <v>487</v>
      </c>
      <c r="B118" s="550"/>
      <c r="C118" s="259">
        <v>60000</v>
      </c>
    </row>
    <row r="119" spans="1:3" s="1" customFormat="1" ht="19.5" customHeight="1">
      <c r="A119" s="549" t="s">
        <v>488</v>
      </c>
      <c r="B119" s="550"/>
      <c r="C119" s="259">
        <v>1080000</v>
      </c>
    </row>
    <row r="120" spans="1:3" s="1" customFormat="1" ht="21.75" customHeight="1">
      <c r="A120" s="549" t="s">
        <v>489</v>
      </c>
      <c r="B120" s="550"/>
      <c r="C120" s="259">
        <v>60000</v>
      </c>
    </row>
    <row r="121" spans="1:3" s="1" customFormat="1" ht="19.5" customHeight="1">
      <c r="A121" s="549" t="s">
        <v>490</v>
      </c>
      <c r="B121" s="550"/>
      <c r="C121" s="259">
        <v>420000</v>
      </c>
    </row>
    <row r="122" spans="1:3" s="1" customFormat="1" ht="18" customHeight="1">
      <c r="A122" s="549" t="s">
        <v>491</v>
      </c>
      <c r="B122" s="550"/>
      <c r="C122" s="259">
        <v>5129233</v>
      </c>
    </row>
    <row r="123" spans="1:3" s="1" customFormat="1" ht="22.5" customHeight="1">
      <c r="A123" s="549" t="s">
        <v>492</v>
      </c>
      <c r="B123" s="550"/>
      <c r="C123" s="259">
        <v>622700</v>
      </c>
    </row>
    <row r="124" spans="1:3" s="1" customFormat="1" ht="22.5" customHeight="1">
      <c r="A124" s="549" t="s">
        <v>493</v>
      </c>
      <c r="B124" s="550"/>
      <c r="C124" s="259">
        <v>39000</v>
      </c>
    </row>
    <row r="125" spans="1:3" s="22" customFormat="1" ht="21" customHeight="1">
      <c r="A125" s="549" t="s">
        <v>494</v>
      </c>
      <c r="B125" s="550"/>
      <c r="C125" s="259">
        <v>97331</v>
      </c>
    </row>
    <row r="126" spans="1:3" s="1" customFormat="1" ht="18" customHeight="1">
      <c r="A126" s="549" t="s">
        <v>495</v>
      </c>
      <c r="B126" s="550"/>
      <c r="C126" s="259">
        <v>25000</v>
      </c>
    </row>
    <row r="127" spans="1:3" s="1" customFormat="1" ht="18" customHeight="1">
      <c r="A127" s="549" t="s">
        <v>496</v>
      </c>
      <c r="B127" s="550"/>
      <c r="C127" s="259">
        <v>15000</v>
      </c>
    </row>
    <row r="128" spans="1:3" s="1" customFormat="1" ht="19.5" customHeight="1">
      <c r="A128" s="549" t="s">
        <v>497</v>
      </c>
      <c r="B128" s="550"/>
      <c r="C128" s="259">
        <v>2000</v>
      </c>
    </row>
    <row r="129" spans="1:3" s="1" customFormat="1" ht="18" customHeight="1">
      <c r="A129" s="503" t="s">
        <v>581</v>
      </c>
      <c r="B129" s="504"/>
      <c r="C129" s="345">
        <v>7760264</v>
      </c>
    </row>
    <row r="130" spans="1:3" s="22" customFormat="1" ht="19.5" customHeight="1">
      <c r="A130" s="263"/>
      <c r="B130" s="264"/>
      <c r="C130" s="261"/>
    </row>
    <row r="131" spans="1:3" s="1" customFormat="1" ht="18" customHeight="1">
      <c r="A131" s="503" t="s">
        <v>610</v>
      </c>
      <c r="B131" s="504"/>
      <c r="C131" s="261"/>
    </row>
    <row r="132" spans="1:3" s="1" customFormat="1" ht="18" customHeight="1">
      <c r="A132" s="612" t="s">
        <v>498</v>
      </c>
      <c r="B132" s="613"/>
      <c r="C132" s="259">
        <v>10000</v>
      </c>
    </row>
    <row r="133" spans="1:3" s="1" customFormat="1" ht="18" customHeight="1">
      <c r="A133" s="612" t="s">
        <v>499</v>
      </c>
      <c r="B133" s="613"/>
      <c r="C133" s="259">
        <v>100000</v>
      </c>
    </row>
    <row r="134" spans="1:3" s="1" customFormat="1" ht="18" customHeight="1">
      <c r="A134" s="612" t="s">
        <v>500</v>
      </c>
      <c r="B134" s="613"/>
      <c r="C134" s="259">
        <v>40000</v>
      </c>
    </row>
    <row r="135" spans="1:3" s="1" customFormat="1" ht="18" customHeight="1">
      <c r="A135" s="612" t="s">
        <v>501</v>
      </c>
      <c r="B135" s="613"/>
      <c r="C135" s="259">
        <v>951036</v>
      </c>
    </row>
    <row r="136" spans="1:3" s="1" customFormat="1" ht="18" customHeight="1">
      <c r="A136" s="612" t="s">
        <v>502</v>
      </c>
      <c r="B136" s="613"/>
      <c r="C136" s="259">
        <v>10000</v>
      </c>
    </row>
    <row r="137" spans="1:3" s="1" customFormat="1" ht="18" customHeight="1">
      <c r="A137" s="612" t="s">
        <v>503</v>
      </c>
      <c r="B137" s="613"/>
      <c r="C137" s="259">
        <v>50000</v>
      </c>
    </row>
    <row r="138" spans="1:3" s="1" customFormat="1" ht="18" customHeight="1">
      <c r="A138" s="612" t="s">
        <v>504</v>
      </c>
      <c r="B138" s="613"/>
      <c r="C138" s="259">
        <v>3322778.86</v>
      </c>
    </row>
    <row r="139" spans="1:3" s="1" customFormat="1" ht="21.75" customHeight="1">
      <c r="A139" s="503" t="s">
        <v>582</v>
      </c>
      <c r="B139" s="504"/>
      <c r="C139" s="345">
        <v>4483814.86</v>
      </c>
    </row>
    <row r="140" spans="1:3" s="22" customFormat="1" ht="19.5" customHeight="1">
      <c r="A140" s="263"/>
      <c r="B140" s="264"/>
      <c r="C140" s="261"/>
    </row>
    <row r="141" spans="1:3" s="1" customFormat="1" ht="18" customHeight="1">
      <c r="A141" s="503" t="s">
        <v>615</v>
      </c>
      <c r="B141" s="504"/>
      <c r="C141" s="261"/>
    </row>
    <row r="142" spans="1:3" s="1" customFormat="1" ht="19.5" customHeight="1">
      <c r="A142" s="549" t="s">
        <v>505</v>
      </c>
      <c r="B142" s="550"/>
      <c r="C142" s="259">
        <v>200000</v>
      </c>
    </row>
    <row r="143" spans="1:3" s="1" customFormat="1" ht="18" customHeight="1">
      <c r="A143" s="549" t="s">
        <v>506</v>
      </c>
      <c r="B143" s="550"/>
      <c r="C143" s="259">
        <v>130000</v>
      </c>
    </row>
    <row r="144" spans="1:3" s="1" customFormat="1" ht="18" customHeight="1">
      <c r="A144" s="549" t="s">
        <v>507</v>
      </c>
      <c r="B144" s="550"/>
      <c r="C144" s="259">
        <v>1333004.58</v>
      </c>
    </row>
    <row r="145" spans="1:3" s="1" customFormat="1" ht="18" customHeight="1">
      <c r="A145" s="549" t="s">
        <v>508</v>
      </c>
      <c r="B145" s="550"/>
      <c r="C145" s="259">
        <v>68800</v>
      </c>
    </row>
    <row r="146" spans="1:3" s="1" customFormat="1" ht="18" customHeight="1">
      <c r="A146" s="549" t="s">
        <v>509</v>
      </c>
      <c r="B146" s="550"/>
      <c r="C146" s="259">
        <v>10000</v>
      </c>
    </row>
    <row r="147" spans="1:3" s="1" customFormat="1" ht="18" customHeight="1">
      <c r="A147" s="549" t="s">
        <v>510</v>
      </c>
      <c r="B147" s="550"/>
      <c r="C147" s="259">
        <v>20000</v>
      </c>
    </row>
    <row r="148" spans="1:3" s="1" customFormat="1" ht="18" customHeight="1">
      <c r="A148" s="549" t="s">
        <v>511</v>
      </c>
      <c r="B148" s="550"/>
      <c r="C148" s="259">
        <v>10000</v>
      </c>
    </row>
    <row r="149" spans="1:3" s="1" customFormat="1" ht="18" customHeight="1">
      <c r="A149" s="549" t="s">
        <v>512</v>
      </c>
      <c r="B149" s="550"/>
      <c r="C149" s="259">
        <v>2783874.63</v>
      </c>
    </row>
    <row r="150" spans="1:3" s="1" customFormat="1" ht="18" customHeight="1" thickBot="1">
      <c r="A150" s="588" t="s">
        <v>583</v>
      </c>
      <c r="B150" s="589"/>
      <c r="C150" s="346">
        <v>4555679.21</v>
      </c>
    </row>
    <row r="151" spans="1:3" s="1" customFormat="1" ht="27.75" customHeight="1" thickBot="1" thickTop="1">
      <c r="A151" s="403" t="s">
        <v>125</v>
      </c>
      <c r="B151" s="582"/>
      <c r="C151" s="352">
        <f>C84+C88+C94+C112+C129+C139+C150</f>
        <v>38633908.96</v>
      </c>
    </row>
    <row r="152" spans="1:3" s="114" customFormat="1" ht="15" customHeight="1" thickTop="1">
      <c r="A152" s="115"/>
      <c r="B152" s="115"/>
      <c r="C152" s="115"/>
    </row>
    <row r="153" spans="1:3" s="114" customFormat="1" ht="15" customHeight="1" thickBot="1">
      <c r="A153" s="115"/>
      <c r="B153" s="115"/>
      <c r="C153" s="115"/>
    </row>
    <row r="154" spans="1:3" s="1" customFormat="1" ht="27.75" customHeight="1" thickBot="1" thickTop="1">
      <c r="A154" s="404" t="s">
        <v>40</v>
      </c>
      <c r="B154" s="405"/>
      <c r="C154" s="406"/>
    </row>
    <row r="155" spans="1:3" s="5" customFormat="1" ht="23.25" customHeight="1" thickTop="1">
      <c r="A155" s="431" t="s">
        <v>41</v>
      </c>
      <c r="B155" s="432"/>
      <c r="C155" s="148"/>
    </row>
    <row r="156" spans="1:3" s="1" customFormat="1" ht="18" customHeight="1">
      <c r="A156" s="537" t="s">
        <v>42</v>
      </c>
      <c r="B156" s="538"/>
      <c r="C156" s="146">
        <f>SUM(C157:C160)</f>
        <v>210000</v>
      </c>
    </row>
    <row r="157" spans="1:3" s="17" customFormat="1" ht="21.75" customHeight="1">
      <c r="A157" s="552" t="s">
        <v>43</v>
      </c>
      <c r="B157" s="553"/>
      <c r="C157" s="76">
        <v>60000</v>
      </c>
    </row>
    <row r="158" spans="1:3" s="1" customFormat="1" ht="21.75" customHeight="1">
      <c r="A158" s="552" t="s">
        <v>44</v>
      </c>
      <c r="B158" s="506"/>
      <c r="C158" s="76">
        <v>20000</v>
      </c>
    </row>
    <row r="159" spans="1:3" s="1" customFormat="1" ht="18" customHeight="1">
      <c r="A159" s="552" t="s">
        <v>45</v>
      </c>
      <c r="B159" s="506"/>
      <c r="C159" s="76">
        <v>65000</v>
      </c>
    </row>
    <row r="160" spans="1:3" s="1" customFormat="1" ht="18" customHeight="1">
      <c r="A160" s="552" t="s">
        <v>46</v>
      </c>
      <c r="B160" s="506"/>
      <c r="C160" s="77">
        <v>65000</v>
      </c>
    </row>
    <row r="161" spans="1:3" s="17" customFormat="1" ht="18" customHeight="1">
      <c r="A161" s="458" t="s">
        <v>154</v>
      </c>
      <c r="B161" s="459"/>
      <c r="C161" s="123">
        <f>SUM(C162:C164)</f>
        <v>90000</v>
      </c>
    </row>
    <row r="162" spans="1:3" s="1" customFormat="1" ht="26.25" customHeight="1">
      <c r="A162" s="465" t="s">
        <v>48</v>
      </c>
      <c r="B162" s="466"/>
      <c r="C162" s="76">
        <v>10000</v>
      </c>
    </row>
    <row r="163" spans="1:3" s="1" customFormat="1" ht="18" customHeight="1">
      <c r="A163" s="552" t="s">
        <v>155</v>
      </c>
      <c r="B163" s="506"/>
      <c r="C163" s="76">
        <v>60000</v>
      </c>
    </row>
    <row r="164" spans="1:3" s="1" customFormat="1" ht="18" customHeight="1">
      <c r="A164" s="456" t="s">
        <v>156</v>
      </c>
      <c r="B164" s="457"/>
      <c r="C164" s="76">
        <v>20000</v>
      </c>
    </row>
    <row r="165" spans="1:3" s="1" customFormat="1" ht="18" customHeight="1">
      <c r="A165" s="458" t="s">
        <v>157</v>
      </c>
      <c r="B165" s="459"/>
      <c r="C165" s="147">
        <f>SUM(C166:C169)</f>
        <v>110000</v>
      </c>
    </row>
    <row r="166" spans="1:3" s="1" customFormat="1" ht="21.75" customHeight="1">
      <c r="A166" s="465" t="s">
        <v>47</v>
      </c>
      <c r="B166" s="466"/>
      <c r="C166" s="76">
        <v>50000</v>
      </c>
    </row>
    <row r="167" spans="1:3" s="1" customFormat="1" ht="18" customHeight="1">
      <c r="A167" s="552" t="s">
        <v>158</v>
      </c>
      <c r="B167" s="506"/>
      <c r="C167" s="76">
        <v>20000</v>
      </c>
    </row>
    <row r="168" spans="1:3" s="1" customFormat="1" ht="18" customHeight="1">
      <c r="A168" s="456" t="s">
        <v>159</v>
      </c>
      <c r="B168" s="457"/>
      <c r="C168" s="76">
        <v>20000</v>
      </c>
    </row>
    <row r="169" spans="1:3" s="1" customFormat="1" ht="18" customHeight="1">
      <c r="A169" s="463" t="s">
        <v>160</v>
      </c>
      <c r="B169" s="464"/>
      <c r="C169" s="122">
        <v>20000</v>
      </c>
    </row>
    <row r="170" spans="1:3" s="1" customFormat="1" ht="18" customHeight="1">
      <c r="A170" s="467" t="s">
        <v>161</v>
      </c>
      <c r="B170" s="468"/>
      <c r="C170" s="147">
        <f>SUM(C171)</f>
        <v>40000</v>
      </c>
    </row>
    <row r="171" spans="1:3" s="1" customFormat="1" ht="17.25" customHeight="1">
      <c r="A171" s="465" t="s">
        <v>49</v>
      </c>
      <c r="B171" s="466"/>
      <c r="C171" s="76">
        <v>40000</v>
      </c>
    </row>
    <row r="172" spans="1:3" s="1" customFormat="1" ht="21.75" customHeight="1">
      <c r="A172" s="460" t="s">
        <v>162</v>
      </c>
      <c r="B172" s="461"/>
      <c r="C172" s="462"/>
    </row>
    <row r="173" spans="1:3" s="1" customFormat="1" ht="18" customHeight="1">
      <c r="A173" s="456" t="s">
        <v>612</v>
      </c>
      <c r="B173" s="457"/>
      <c r="C173" s="147">
        <f>SUM(C174:C175)</f>
        <v>220000</v>
      </c>
    </row>
    <row r="174" spans="1:3" s="1" customFormat="1" ht="35.25" customHeight="1">
      <c r="A174" s="75" t="s">
        <v>163</v>
      </c>
      <c r="B174" s="4" t="s">
        <v>164</v>
      </c>
      <c r="C174" s="76">
        <v>150000</v>
      </c>
    </row>
    <row r="175" spans="1:3" s="1" customFormat="1" ht="18" customHeight="1">
      <c r="A175" s="75" t="s">
        <v>165</v>
      </c>
      <c r="B175" s="4" t="s">
        <v>166</v>
      </c>
      <c r="C175" s="76">
        <v>70000</v>
      </c>
    </row>
    <row r="176" spans="1:3" s="1" customFormat="1" ht="18" customHeight="1">
      <c r="A176" s="456" t="s">
        <v>611</v>
      </c>
      <c r="B176" s="457"/>
      <c r="C176" s="147">
        <f>SUM(C177:C178)</f>
        <v>60000</v>
      </c>
    </row>
    <row r="177" spans="1:3" s="1" customFormat="1" ht="18" customHeight="1">
      <c r="A177" s="75" t="s">
        <v>167</v>
      </c>
      <c r="B177" s="4" t="s">
        <v>168</v>
      </c>
      <c r="C177" s="76">
        <v>30000</v>
      </c>
    </row>
    <row r="178" spans="1:3" s="5" customFormat="1" ht="18" customHeight="1">
      <c r="A178" s="75" t="s">
        <v>169</v>
      </c>
      <c r="B178" s="4" t="s">
        <v>50</v>
      </c>
      <c r="C178" s="76">
        <v>30000</v>
      </c>
    </row>
    <row r="179" spans="1:3" s="17" customFormat="1" ht="18" customHeight="1">
      <c r="A179" s="458" t="s">
        <v>170</v>
      </c>
      <c r="B179" s="459"/>
      <c r="C179" s="123"/>
    </row>
    <row r="180" spans="1:3" s="1" customFormat="1" ht="18" customHeight="1">
      <c r="A180" s="120" t="s">
        <v>611</v>
      </c>
      <c r="B180" s="119"/>
      <c r="C180" s="123">
        <f>SUM(C181:C184)</f>
        <v>170000</v>
      </c>
    </row>
    <row r="181" spans="1:3" s="1" customFormat="1" ht="18" customHeight="1">
      <c r="A181" s="120" t="s">
        <v>169</v>
      </c>
      <c r="B181" s="121" t="s">
        <v>51</v>
      </c>
      <c r="C181" s="122">
        <v>40000</v>
      </c>
    </row>
    <row r="182" spans="1:3" s="1" customFormat="1" ht="18" customHeight="1">
      <c r="A182" s="120" t="s">
        <v>167</v>
      </c>
      <c r="B182" s="121" t="s">
        <v>254</v>
      </c>
      <c r="C182" s="122">
        <v>40000</v>
      </c>
    </row>
    <row r="183" spans="1:3" s="1" customFormat="1" ht="18" customHeight="1">
      <c r="A183" s="120" t="s">
        <v>171</v>
      </c>
      <c r="B183" s="121" t="s">
        <v>172</v>
      </c>
      <c r="C183" s="122">
        <v>40000</v>
      </c>
    </row>
    <row r="184" spans="1:3" s="1" customFormat="1" ht="18" customHeight="1">
      <c r="A184" s="120" t="s">
        <v>169</v>
      </c>
      <c r="B184" s="121" t="s">
        <v>173</v>
      </c>
      <c r="C184" s="122">
        <v>50000</v>
      </c>
    </row>
    <row r="185" spans="1:3" s="1" customFormat="1" ht="18" customHeight="1">
      <c r="A185" s="120" t="s">
        <v>612</v>
      </c>
      <c r="B185" s="124"/>
      <c r="C185" s="123">
        <f>SUM(C186:C188)</f>
        <v>200000</v>
      </c>
    </row>
    <row r="186" spans="1:3" s="1" customFormat="1" ht="18" customHeight="1">
      <c r="A186" s="120" t="s">
        <v>163</v>
      </c>
      <c r="B186" s="121" t="s">
        <v>174</v>
      </c>
      <c r="C186" s="122">
        <v>60000</v>
      </c>
    </row>
    <row r="187" spans="1:3" s="1" customFormat="1" ht="18" customHeight="1">
      <c r="A187" s="120" t="s">
        <v>175</v>
      </c>
      <c r="B187" s="121" t="s">
        <v>176</v>
      </c>
      <c r="C187" s="122">
        <v>70000</v>
      </c>
    </row>
    <row r="188" spans="1:3" s="1" customFormat="1" ht="18" customHeight="1">
      <c r="A188" s="120" t="s">
        <v>165</v>
      </c>
      <c r="B188" s="121" t="s">
        <v>177</v>
      </c>
      <c r="C188" s="122">
        <v>70000</v>
      </c>
    </row>
    <row r="189" spans="1:3" s="1" customFormat="1" ht="18" customHeight="1">
      <c r="A189" s="460" t="s">
        <v>178</v>
      </c>
      <c r="B189" s="461"/>
      <c r="C189" s="462"/>
    </row>
    <row r="190" spans="1:3" s="1" customFormat="1" ht="18" customHeight="1">
      <c r="A190" s="552" t="s">
        <v>179</v>
      </c>
      <c r="B190" s="553"/>
      <c r="C190" s="146">
        <f>SUM(C191:C193)</f>
        <v>230000</v>
      </c>
    </row>
    <row r="191" spans="1:3" s="1" customFormat="1" ht="18" customHeight="1">
      <c r="A191" s="120" t="s">
        <v>180</v>
      </c>
      <c r="B191" s="124" t="s">
        <v>181</v>
      </c>
      <c r="C191" s="122">
        <v>130000</v>
      </c>
    </row>
    <row r="192" spans="1:3" s="1" customFormat="1" ht="18" customHeight="1">
      <c r="A192" s="120" t="s">
        <v>182</v>
      </c>
      <c r="B192" s="125" t="s">
        <v>183</v>
      </c>
      <c r="C192" s="122">
        <v>20000</v>
      </c>
    </row>
    <row r="193" spans="1:3" s="1" customFormat="1" ht="18" customHeight="1">
      <c r="A193" s="120" t="s">
        <v>184</v>
      </c>
      <c r="B193" s="121" t="s">
        <v>185</v>
      </c>
      <c r="C193" s="122">
        <v>80000</v>
      </c>
    </row>
    <row r="194" spans="1:3" s="1" customFormat="1" ht="18" customHeight="1">
      <c r="A194" s="120" t="s">
        <v>611</v>
      </c>
      <c r="B194" s="119"/>
      <c r="C194" s="123">
        <f>SUM(C195)</f>
        <v>10000</v>
      </c>
    </row>
    <row r="195" spans="1:3" s="1" customFormat="1" ht="21.75" customHeight="1">
      <c r="A195" s="120" t="s">
        <v>186</v>
      </c>
      <c r="B195" s="121" t="s">
        <v>187</v>
      </c>
      <c r="C195" s="122">
        <v>10000</v>
      </c>
    </row>
    <row r="196" spans="1:3" s="1" customFormat="1" ht="21.75" customHeight="1">
      <c r="A196" s="456" t="s">
        <v>615</v>
      </c>
      <c r="B196" s="457"/>
      <c r="C196" s="123">
        <f>SUM(C197:C198)</f>
        <v>70000</v>
      </c>
    </row>
    <row r="197" spans="1:3" s="1" customFormat="1" ht="18" customHeight="1">
      <c r="A197" s="75" t="s">
        <v>188</v>
      </c>
      <c r="B197" s="4" t="s">
        <v>189</v>
      </c>
      <c r="C197" s="76">
        <v>50000</v>
      </c>
    </row>
    <row r="198" spans="1:3" s="1" customFormat="1" ht="18" customHeight="1">
      <c r="A198" s="75" t="s">
        <v>190</v>
      </c>
      <c r="B198" s="4" t="s">
        <v>191</v>
      </c>
      <c r="C198" s="76">
        <v>20000</v>
      </c>
    </row>
    <row r="199" spans="1:3" s="1" customFormat="1" ht="18" customHeight="1">
      <c r="A199" s="463" t="s">
        <v>610</v>
      </c>
      <c r="B199" s="464"/>
      <c r="C199" s="123">
        <f>C200</f>
        <v>130000</v>
      </c>
    </row>
    <row r="200" spans="1:3" s="5" customFormat="1" ht="18" customHeight="1">
      <c r="A200" s="120" t="s">
        <v>192</v>
      </c>
      <c r="B200" s="126" t="s">
        <v>193</v>
      </c>
      <c r="C200" s="122">
        <v>130000</v>
      </c>
    </row>
    <row r="201" spans="1:3" s="1" customFormat="1" ht="18" customHeight="1">
      <c r="A201" s="120" t="s">
        <v>612</v>
      </c>
      <c r="B201" s="124"/>
      <c r="C201" s="123">
        <f>SUM(C202:C204)</f>
        <v>100000</v>
      </c>
    </row>
    <row r="202" spans="1:3" s="17" customFormat="1" ht="18" customHeight="1">
      <c r="A202" s="120" t="s">
        <v>163</v>
      </c>
      <c r="B202" s="121" t="s">
        <v>194</v>
      </c>
      <c r="C202" s="122">
        <v>60000</v>
      </c>
    </row>
    <row r="203" spans="1:3" s="1" customFormat="1" ht="18" customHeight="1">
      <c r="A203" s="120" t="s">
        <v>175</v>
      </c>
      <c r="B203" s="121" t="s">
        <v>195</v>
      </c>
      <c r="C203" s="122">
        <v>30000</v>
      </c>
    </row>
    <row r="204" spans="1:3" s="1" customFormat="1" ht="18" customHeight="1" thickBot="1">
      <c r="A204" s="120" t="s">
        <v>196</v>
      </c>
      <c r="B204" s="126" t="s">
        <v>197</v>
      </c>
      <c r="C204" s="122">
        <v>10000</v>
      </c>
    </row>
    <row r="205" spans="1:5" s="1" customFormat="1" ht="24.75" customHeight="1" thickBot="1" thickTop="1">
      <c r="A205" s="60" t="s">
        <v>126</v>
      </c>
      <c r="B205" s="98"/>
      <c r="C205" s="105">
        <f>C156+C161+C165+C170+C173+C176+C180+C185+C190+C194+C196+C199+C201</f>
        <v>1640000</v>
      </c>
      <c r="E205" s="141"/>
    </row>
    <row r="206" spans="1:3" s="1" customFormat="1" ht="18" customHeight="1" thickTop="1">
      <c r="A206" s="569"/>
      <c r="B206" s="570"/>
      <c r="C206" s="571"/>
    </row>
    <row r="207" spans="1:3" s="114" customFormat="1" ht="15" customHeight="1" thickBot="1">
      <c r="A207" s="115"/>
      <c r="B207" s="115"/>
      <c r="C207" s="115"/>
    </row>
    <row r="208" spans="1:3" s="1" customFormat="1" ht="28.5" customHeight="1" thickBot="1" thickTop="1">
      <c r="A208" s="404" t="s">
        <v>596</v>
      </c>
      <c r="B208" s="405"/>
      <c r="C208" s="406"/>
    </row>
    <row r="209" spans="1:3" s="1" customFormat="1" ht="21.75" customHeight="1" thickBot="1" thickTop="1">
      <c r="A209" s="387" t="s">
        <v>200</v>
      </c>
      <c r="B209" s="388"/>
      <c r="C209" s="389"/>
    </row>
    <row r="210" spans="1:3" s="1" customFormat="1" ht="21.75" customHeight="1">
      <c r="A210" s="563" t="s">
        <v>614</v>
      </c>
      <c r="B210" s="564"/>
      <c r="C210" s="151"/>
    </row>
    <row r="211" spans="1:3" s="1" customFormat="1" ht="18" customHeight="1">
      <c r="A211" s="149" t="s">
        <v>617</v>
      </c>
      <c r="B211" s="150" t="s">
        <v>201</v>
      </c>
      <c r="C211" s="152">
        <v>100000</v>
      </c>
    </row>
    <row r="212" spans="1:3" s="1" customFormat="1" ht="18" customHeight="1" thickBot="1">
      <c r="A212" s="567" t="s">
        <v>590</v>
      </c>
      <c r="B212" s="568"/>
      <c r="C212" s="153">
        <v>100000</v>
      </c>
    </row>
    <row r="213" spans="1:3" s="1" customFormat="1" ht="18" customHeight="1">
      <c r="A213" s="554" t="s">
        <v>202</v>
      </c>
      <c r="B213" s="555"/>
      <c r="C213" s="6"/>
    </row>
    <row r="214" spans="1:3" s="1" customFormat="1" ht="18" customHeight="1">
      <c r="A214" s="149" t="s">
        <v>604</v>
      </c>
      <c r="B214" s="150" t="s">
        <v>203</v>
      </c>
      <c r="C214" s="152">
        <v>100000</v>
      </c>
    </row>
    <row r="215" spans="1:3" s="1" customFormat="1" ht="18" customHeight="1" thickBot="1">
      <c r="A215" s="567" t="s">
        <v>599</v>
      </c>
      <c r="B215" s="568"/>
      <c r="C215" s="153">
        <v>100000</v>
      </c>
    </row>
    <row r="216" spans="1:3" s="1" customFormat="1" ht="18" customHeight="1">
      <c r="A216" s="554" t="s">
        <v>204</v>
      </c>
      <c r="B216" s="555"/>
      <c r="C216" s="6"/>
    </row>
    <row r="217" spans="1:3" s="1" customFormat="1" ht="18" customHeight="1">
      <c r="A217" s="149" t="s">
        <v>619</v>
      </c>
      <c r="B217" s="150" t="s">
        <v>205</v>
      </c>
      <c r="C217" s="152">
        <v>272000</v>
      </c>
    </row>
    <row r="218" spans="1:3" s="1" customFormat="1" ht="18" customHeight="1" thickBot="1">
      <c r="A218" s="567" t="s">
        <v>589</v>
      </c>
      <c r="B218" s="568"/>
      <c r="C218" s="153">
        <v>272000</v>
      </c>
    </row>
    <row r="219" spans="1:3" s="1" customFormat="1" ht="21.75" customHeight="1" thickBot="1" thickTop="1">
      <c r="A219" s="418" t="s">
        <v>206</v>
      </c>
      <c r="B219" s="419"/>
      <c r="C219" s="21">
        <f>C212+C215+C218</f>
        <v>472000</v>
      </c>
    </row>
    <row r="220" spans="1:3" s="1" customFormat="1" ht="15" customHeight="1" thickBot="1" thickTop="1">
      <c r="A220" s="29"/>
      <c r="B220" s="30"/>
      <c r="C220" s="32"/>
    </row>
    <row r="221" spans="1:3" s="1" customFormat="1" ht="39.75" customHeight="1" thickBot="1" thickTop="1">
      <c r="A221" s="560" t="s">
        <v>52</v>
      </c>
      <c r="B221" s="561"/>
      <c r="C221" s="562"/>
    </row>
    <row r="222" spans="1:3" s="1" customFormat="1" ht="18" customHeight="1" thickBot="1">
      <c r="A222" s="558" t="s">
        <v>207</v>
      </c>
      <c r="B222" s="559"/>
      <c r="C222" s="154">
        <v>80000</v>
      </c>
    </row>
    <row r="223" spans="1:3" s="1" customFormat="1" ht="18" customHeight="1" thickBot="1">
      <c r="A223" s="558" t="s">
        <v>613</v>
      </c>
      <c r="B223" s="559"/>
      <c r="C223" s="154">
        <v>20000</v>
      </c>
    </row>
    <row r="224" spans="1:3" s="1" customFormat="1" ht="18" customHeight="1" thickBot="1">
      <c r="A224" s="558" t="s">
        <v>615</v>
      </c>
      <c r="B224" s="559"/>
      <c r="C224" s="154">
        <v>60000</v>
      </c>
    </row>
    <row r="225" spans="1:3" s="1" customFormat="1" ht="18" customHeight="1" thickBot="1">
      <c r="A225" s="558" t="s">
        <v>610</v>
      </c>
      <c r="B225" s="559"/>
      <c r="C225" s="154">
        <v>20000</v>
      </c>
    </row>
    <row r="226" spans="1:3" s="1" customFormat="1" ht="18" customHeight="1" thickBot="1">
      <c r="A226" s="558" t="s">
        <v>202</v>
      </c>
      <c r="B226" s="559"/>
      <c r="C226" s="154">
        <v>60000</v>
      </c>
    </row>
    <row r="227" spans="1:3" s="1" customFormat="1" ht="18" customHeight="1" thickBot="1">
      <c r="A227" s="558" t="s">
        <v>204</v>
      </c>
      <c r="B227" s="559"/>
      <c r="C227" s="154">
        <v>60000</v>
      </c>
    </row>
    <row r="228" spans="1:3" s="1" customFormat="1" ht="43.5" customHeight="1" thickBot="1" thickTop="1">
      <c r="A228" s="578" t="s">
        <v>53</v>
      </c>
      <c r="B228" s="579"/>
      <c r="C228" s="21">
        <f>SUM(C222:C227)</f>
        <v>300000</v>
      </c>
    </row>
    <row r="229" spans="1:3" s="5" customFormat="1" ht="18" customHeight="1" thickBot="1" thickTop="1">
      <c r="A229" s="29"/>
      <c r="B229" s="30"/>
      <c r="C229" s="32"/>
    </row>
    <row r="230" spans="1:3" s="1" customFormat="1" ht="18" customHeight="1" thickBot="1" thickTop="1">
      <c r="A230" s="560" t="s">
        <v>208</v>
      </c>
      <c r="B230" s="561"/>
      <c r="C230" s="562"/>
    </row>
    <row r="231" spans="1:3" s="1" customFormat="1" ht="21.75" customHeight="1">
      <c r="A231" s="563" t="s">
        <v>615</v>
      </c>
      <c r="B231" s="564"/>
      <c r="C231" s="151"/>
    </row>
    <row r="232" spans="1:3" s="1" customFormat="1" ht="21.75" customHeight="1" thickBot="1">
      <c r="A232" s="28" t="s">
        <v>621</v>
      </c>
      <c r="B232" s="156" t="s">
        <v>209</v>
      </c>
      <c r="C232" s="31">
        <v>250000</v>
      </c>
    </row>
    <row r="233" spans="1:3" s="1" customFormat="1" ht="18" customHeight="1" thickBot="1" thickTop="1">
      <c r="A233" s="565" t="s">
        <v>601</v>
      </c>
      <c r="B233" s="566"/>
      <c r="C233" s="155">
        <v>250000</v>
      </c>
    </row>
    <row r="234" spans="1:3" s="1" customFormat="1" ht="18" customHeight="1" thickBot="1">
      <c r="A234" s="33"/>
      <c r="B234" s="34"/>
      <c r="C234" s="35"/>
    </row>
    <row r="235" spans="1:5" s="1" customFormat="1" ht="31.5" customHeight="1" thickBot="1" thickTop="1">
      <c r="A235" s="403" t="s">
        <v>127</v>
      </c>
      <c r="B235" s="399"/>
      <c r="C235" s="339">
        <v>1022000</v>
      </c>
      <c r="E235" s="141"/>
    </row>
    <row r="236" spans="1:3" s="114" customFormat="1" ht="15" customHeight="1" thickTop="1">
      <c r="A236" s="115"/>
      <c r="B236" s="115"/>
      <c r="C236" s="115"/>
    </row>
    <row r="237" spans="1:3" s="114" customFormat="1" ht="15" customHeight="1" thickBot="1">
      <c r="A237" s="115"/>
      <c r="B237" s="115"/>
      <c r="C237" s="115"/>
    </row>
    <row r="238" spans="1:3" s="5" customFormat="1" ht="31.5" customHeight="1" thickBot="1" thickTop="1">
      <c r="A238" s="60" t="s">
        <v>238</v>
      </c>
      <c r="B238" s="61"/>
      <c r="C238" s="62"/>
    </row>
    <row r="239" spans="1:3" s="1" customFormat="1" ht="18" customHeight="1" thickBot="1" thickTop="1">
      <c r="A239" s="575" t="s">
        <v>239</v>
      </c>
      <c r="B239" s="576"/>
      <c r="C239" s="577"/>
    </row>
    <row r="240" spans="1:3" s="5" customFormat="1" ht="18" customHeight="1" thickBot="1" thickTop="1">
      <c r="A240" s="599" t="s">
        <v>240</v>
      </c>
      <c r="B240" s="600"/>
      <c r="C240" s="46">
        <v>340715.5</v>
      </c>
    </row>
    <row r="241" spans="1:3" s="5" customFormat="1" ht="18" customHeight="1" thickTop="1">
      <c r="A241" s="423" t="s">
        <v>591</v>
      </c>
      <c r="B241" s="329" t="s">
        <v>241</v>
      </c>
      <c r="C241" s="47">
        <v>145912</v>
      </c>
    </row>
    <row r="242" spans="1:3" s="5" customFormat="1" ht="18" customHeight="1">
      <c r="A242" s="424"/>
      <c r="B242" s="330" t="s">
        <v>242</v>
      </c>
      <c r="C242" s="331">
        <v>49867.5</v>
      </c>
    </row>
    <row r="243" spans="1:3" s="1" customFormat="1" ht="18" customHeight="1" thickBot="1">
      <c r="A243" s="425"/>
      <c r="B243" s="64" t="s">
        <v>243</v>
      </c>
      <c r="C243" s="47">
        <v>144936</v>
      </c>
    </row>
    <row r="244" spans="1:3" s="1" customFormat="1" ht="21.75" customHeight="1" thickBot="1" thickTop="1">
      <c r="A244" s="45" t="s">
        <v>615</v>
      </c>
      <c r="B244" s="44"/>
      <c r="C244" s="46">
        <v>227400.68</v>
      </c>
    </row>
    <row r="245" spans="1:3" s="1" customFormat="1" ht="21.75" customHeight="1" thickTop="1">
      <c r="A245" s="423" t="s">
        <v>586</v>
      </c>
      <c r="B245" s="332" t="s">
        <v>244</v>
      </c>
      <c r="C245" s="333">
        <v>113700.34</v>
      </c>
    </row>
    <row r="246" spans="1:3" s="1" customFormat="1" ht="18" customHeight="1" thickBot="1">
      <c r="A246" s="426"/>
      <c r="B246" s="63" t="s">
        <v>245</v>
      </c>
      <c r="C246" s="43">
        <v>113700.34</v>
      </c>
    </row>
    <row r="247" spans="1:3" s="5" customFormat="1" ht="18" customHeight="1" thickBot="1">
      <c r="A247" s="601" t="s">
        <v>251</v>
      </c>
      <c r="B247" s="602"/>
      <c r="C247" s="65">
        <v>568116.18</v>
      </c>
    </row>
    <row r="248" spans="1:3" s="17" customFormat="1" ht="18" customHeight="1" thickBot="1">
      <c r="A248" s="572" t="s">
        <v>91</v>
      </c>
      <c r="B248" s="573"/>
      <c r="C248" s="574"/>
    </row>
    <row r="249" spans="1:3" s="1" customFormat="1" ht="18" customHeight="1" thickBot="1" thickTop="1">
      <c r="A249" s="597" t="s">
        <v>246</v>
      </c>
      <c r="B249" s="598"/>
      <c r="C249" s="49">
        <v>389907.74</v>
      </c>
    </row>
    <row r="250" spans="1:3" s="5" customFormat="1" ht="18" customHeight="1" thickTop="1">
      <c r="A250" s="334" t="s">
        <v>247</v>
      </c>
      <c r="B250" s="56" t="s">
        <v>252</v>
      </c>
      <c r="C250" s="335">
        <v>151032.43</v>
      </c>
    </row>
    <row r="251" spans="1:3" s="1" customFormat="1" ht="18" customHeight="1">
      <c r="A251" s="336" t="s">
        <v>604</v>
      </c>
      <c r="B251" s="337" t="s">
        <v>248</v>
      </c>
      <c r="C251" s="338">
        <v>130829.31</v>
      </c>
    </row>
    <row r="252" spans="1:3" s="1" customFormat="1" ht="18" customHeight="1" thickBot="1">
      <c r="A252" s="36" t="s">
        <v>604</v>
      </c>
      <c r="B252" s="48" t="s">
        <v>249</v>
      </c>
      <c r="C252" s="37">
        <v>108046</v>
      </c>
    </row>
    <row r="253" spans="1:3" s="5" customFormat="1" ht="18" customHeight="1" thickBot="1">
      <c r="A253" s="41" t="s">
        <v>92</v>
      </c>
      <c r="B253" s="42"/>
      <c r="C253" s="67">
        <v>389907.74</v>
      </c>
    </row>
    <row r="254" spans="1:3" s="5" customFormat="1" ht="18" customHeight="1" thickBot="1">
      <c r="A254" s="340" t="s">
        <v>250</v>
      </c>
      <c r="B254" s="50"/>
      <c r="C254" s="51"/>
    </row>
    <row r="255" spans="1:3" s="5" customFormat="1" ht="18" customHeight="1" thickBot="1" thickTop="1">
      <c r="A255" s="52" t="s">
        <v>612</v>
      </c>
      <c r="B255" s="53"/>
      <c r="C255" s="54">
        <v>1823000</v>
      </c>
    </row>
    <row r="256" spans="1:3" s="1" customFormat="1" ht="18" customHeight="1" thickBot="1" thickTop="1">
      <c r="A256" s="55" t="s">
        <v>591</v>
      </c>
      <c r="B256" s="56" t="s">
        <v>54</v>
      </c>
      <c r="C256" s="39">
        <v>1823000</v>
      </c>
    </row>
    <row r="257" spans="1:3" s="1" customFormat="1" ht="18" customHeight="1" thickBot="1" thickTop="1">
      <c r="A257" s="52" t="s">
        <v>615</v>
      </c>
      <c r="B257" s="53"/>
      <c r="C257" s="57">
        <v>726000</v>
      </c>
    </row>
    <row r="258" spans="1:3" s="5" customFormat="1" ht="18" customHeight="1" thickBot="1" thickTop="1">
      <c r="A258" s="38" t="s">
        <v>584</v>
      </c>
      <c r="B258" s="48" t="s">
        <v>55</v>
      </c>
      <c r="C258" s="40">
        <v>726000</v>
      </c>
    </row>
    <row r="259" spans="1:3" s="1" customFormat="1" ht="26.25" customHeight="1" thickBot="1">
      <c r="A259" s="58" t="s">
        <v>253</v>
      </c>
      <c r="B259" s="59"/>
      <c r="C259" s="66">
        <v>2549000</v>
      </c>
    </row>
    <row r="260" spans="1:3" s="1" customFormat="1" ht="30" customHeight="1" thickBot="1" thickTop="1">
      <c r="A260" s="265" t="s">
        <v>128</v>
      </c>
      <c r="B260" s="61"/>
      <c r="C260" s="68">
        <f>C247+C253+C259</f>
        <v>3507023.92</v>
      </c>
    </row>
    <row r="261" spans="1:3" s="1" customFormat="1" ht="30" customHeight="1" thickTop="1">
      <c r="A261" s="73"/>
      <c r="B261" s="73"/>
      <c r="C261" s="74"/>
    </row>
    <row r="262" spans="1:3" s="1" customFormat="1" ht="30" customHeight="1" thickBot="1">
      <c r="A262" s="73"/>
      <c r="B262" s="73"/>
      <c r="C262" s="74"/>
    </row>
    <row r="263" spans="1:3" s="1" customFormat="1" ht="29.25" customHeight="1" thickBot="1" thickTop="1">
      <c r="A263" s="404" t="s">
        <v>628</v>
      </c>
      <c r="B263" s="405"/>
      <c r="C263" s="406"/>
    </row>
    <row r="264" spans="1:3" s="1" customFormat="1" ht="21.75" customHeight="1" thickBot="1" thickTop="1">
      <c r="A264" s="473" t="s">
        <v>592</v>
      </c>
      <c r="B264" s="490"/>
      <c r="C264" s="491"/>
    </row>
    <row r="265" spans="1:3" s="23" customFormat="1" ht="24" customHeight="1" thickTop="1">
      <c r="A265" s="492" t="s">
        <v>593</v>
      </c>
      <c r="B265" s="493"/>
      <c r="C265" s="12"/>
    </row>
    <row r="266" spans="1:3" s="24" customFormat="1" ht="21.75" customHeight="1">
      <c r="A266" s="494" t="s">
        <v>232</v>
      </c>
      <c r="B266" s="495"/>
      <c r="C266" s="113">
        <v>523394</v>
      </c>
    </row>
    <row r="267" spans="1:3" s="1" customFormat="1" ht="18" customHeight="1">
      <c r="A267" s="580" t="s">
        <v>594</v>
      </c>
      <c r="B267" s="581"/>
      <c r="C267" s="161"/>
    </row>
    <row r="268" spans="1:3" s="1" customFormat="1" ht="18" customHeight="1">
      <c r="A268" s="498" t="s">
        <v>56</v>
      </c>
      <c r="B268" s="499"/>
      <c r="C268" s="10">
        <v>47475.68</v>
      </c>
    </row>
    <row r="269" spans="1:3" s="1" customFormat="1" ht="18" customHeight="1">
      <c r="A269" s="496" t="s">
        <v>595</v>
      </c>
      <c r="B269" s="497"/>
      <c r="C269" s="7">
        <v>94951.36</v>
      </c>
    </row>
    <row r="270" spans="1:3" s="1" customFormat="1" ht="21.75" customHeight="1" thickBot="1">
      <c r="A270" s="157" t="s">
        <v>233</v>
      </c>
      <c r="B270" s="160"/>
      <c r="C270" s="159">
        <v>47475.68</v>
      </c>
    </row>
    <row r="271" spans="1:3" s="1" customFormat="1" ht="27" customHeight="1" thickBot="1" thickTop="1">
      <c r="A271" s="403" t="s">
        <v>129</v>
      </c>
      <c r="B271" s="399"/>
      <c r="C271" s="158">
        <f>SUM(C266:C270)</f>
        <v>713296.7200000001</v>
      </c>
    </row>
    <row r="272" spans="1:3" s="1" customFormat="1" ht="27" customHeight="1" thickTop="1">
      <c r="A272" s="73"/>
      <c r="B272" s="73"/>
      <c r="C272" s="74"/>
    </row>
    <row r="273" spans="1:3" s="1" customFormat="1" ht="27" customHeight="1" thickBot="1">
      <c r="A273" s="73"/>
      <c r="B273" s="73"/>
      <c r="C273" s="74"/>
    </row>
    <row r="274" spans="1:3" s="1" customFormat="1" ht="27" customHeight="1" thickBot="1" thickTop="1">
      <c r="A274" s="404" t="s">
        <v>231</v>
      </c>
      <c r="B274" s="405"/>
      <c r="C274" s="406"/>
    </row>
    <row r="275" spans="1:5" s="1" customFormat="1" ht="27" customHeight="1" thickBot="1" thickTop="1">
      <c r="A275" s="594" t="s">
        <v>214</v>
      </c>
      <c r="B275" s="595"/>
      <c r="C275" s="296">
        <f>SUM(C276:C278)</f>
        <v>3095609.77</v>
      </c>
      <c r="E275" s="141"/>
    </row>
    <row r="276" spans="1:3" s="1" customFormat="1" ht="27" customHeight="1" thickTop="1">
      <c r="A276" s="291" t="s">
        <v>61</v>
      </c>
      <c r="B276" s="292" t="s">
        <v>215</v>
      </c>
      <c r="C276" s="293">
        <v>2896612.39</v>
      </c>
    </row>
    <row r="277" spans="1:3" s="1" customFormat="1" ht="27" customHeight="1">
      <c r="A277" s="117" t="s">
        <v>216</v>
      </c>
      <c r="B277" s="116" t="s">
        <v>57</v>
      </c>
      <c r="C277" s="162">
        <v>99498.69</v>
      </c>
    </row>
    <row r="278" spans="1:3" s="1" customFormat="1" ht="27" customHeight="1" thickBot="1">
      <c r="A278" s="117" t="s">
        <v>217</v>
      </c>
      <c r="B278" s="116" t="s">
        <v>58</v>
      </c>
      <c r="C278" s="162">
        <v>99498.69</v>
      </c>
    </row>
    <row r="279" spans="1:3" s="1" customFormat="1" ht="27" customHeight="1" thickBot="1" thickTop="1">
      <c r="A279" s="592" t="s">
        <v>610</v>
      </c>
      <c r="B279" s="593"/>
      <c r="C279" s="294">
        <f>SUM(C280)</f>
        <v>10852541.86</v>
      </c>
    </row>
    <row r="280" spans="1:3" s="1" customFormat="1" ht="27" customHeight="1" thickBot="1" thickTop="1">
      <c r="A280" s="290" t="s">
        <v>62</v>
      </c>
      <c r="B280" s="165" t="s">
        <v>218</v>
      </c>
      <c r="C280" s="166">
        <v>10852541.86</v>
      </c>
    </row>
    <row r="281" spans="1:3" s="1" customFormat="1" ht="27" customHeight="1" thickBot="1" thickTop="1">
      <c r="A281" s="592" t="s">
        <v>611</v>
      </c>
      <c r="B281" s="593"/>
      <c r="C281" s="294">
        <f>SUM(C282:C283)</f>
        <v>5601523</v>
      </c>
    </row>
    <row r="282" spans="1:3" s="1" customFormat="1" ht="35.25" customHeight="1" thickTop="1">
      <c r="A282" s="295" t="s">
        <v>63</v>
      </c>
      <c r="B282" s="292" t="s">
        <v>219</v>
      </c>
      <c r="C282" s="293">
        <v>3794427</v>
      </c>
    </row>
    <row r="283" spans="1:3" s="1" customFormat="1" ht="33.75" customHeight="1" thickBot="1">
      <c r="A283" s="290" t="s">
        <v>64</v>
      </c>
      <c r="B283" s="165" t="s">
        <v>220</v>
      </c>
      <c r="C283" s="166">
        <v>1807096</v>
      </c>
    </row>
    <row r="284" spans="1:3" s="1" customFormat="1" ht="27" customHeight="1" thickBot="1" thickTop="1">
      <c r="A284" s="592" t="s">
        <v>221</v>
      </c>
      <c r="B284" s="593"/>
      <c r="C284" s="294">
        <f>SUM(C285:C291)</f>
        <v>772718.69</v>
      </c>
    </row>
    <row r="285" spans="1:3" s="1" customFormat="1" ht="27" customHeight="1" thickTop="1">
      <c r="A285" s="291" t="s">
        <v>222</v>
      </c>
      <c r="B285" s="292" t="s">
        <v>223</v>
      </c>
      <c r="C285" s="293">
        <v>200000</v>
      </c>
    </row>
    <row r="286" spans="1:3" s="1" customFormat="1" ht="27" customHeight="1">
      <c r="A286" s="142" t="s">
        <v>165</v>
      </c>
      <c r="B286" s="116" t="s">
        <v>224</v>
      </c>
      <c r="C286" s="162">
        <v>57000</v>
      </c>
    </row>
    <row r="287" spans="1:3" s="1" customFormat="1" ht="27" customHeight="1">
      <c r="A287" s="142" t="s">
        <v>225</v>
      </c>
      <c r="B287" s="116" t="s">
        <v>59</v>
      </c>
      <c r="C287" s="162">
        <v>200000</v>
      </c>
    </row>
    <row r="288" spans="1:3" s="1" customFormat="1" ht="27" customHeight="1">
      <c r="A288" s="142" t="s">
        <v>226</v>
      </c>
      <c r="B288" s="116" t="s">
        <v>227</v>
      </c>
      <c r="C288" s="162">
        <v>70000</v>
      </c>
    </row>
    <row r="289" spans="1:3" s="1" customFormat="1" ht="27" customHeight="1">
      <c r="A289" s="142" t="s">
        <v>226</v>
      </c>
      <c r="B289" s="116" t="s">
        <v>228</v>
      </c>
      <c r="C289" s="162">
        <v>50000</v>
      </c>
    </row>
    <row r="290" spans="1:3" s="1" customFormat="1" ht="27" customHeight="1">
      <c r="A290" s="164" t="s">
        <v>225</v>
      </c>
      <c r="B290" s="165" t="s">
        <v>60</v>
      </c>
      <c r="C290" s="166">
        <v>100718.69</v>
      </c>
    </row>
    <row r="291" spans="1:3" s="1" customFormat="1" ht="27" customHeight="1" thickBot="1">
      <c r="A291" s="143" t="s">
        <v>229</v>
      </c>
      <c r="B291" s="118" t="s">
        <v>230</v>
      </c>
      <c r="C291" s="163">
        <v>95000</v>
      </c>
    </row>
    <row r="292" spans="1:3" s="1" customFormat="1" ht="27" customHeight="1" thickBot="1" thickTop="1">
      <c r="A292" s="403" t="s">
        <v>130</v>
      </c>
      <c r="B292" s="399"/>
      <c r="C292" s="96">
        <f>C275+C279+C281+C284</f>
        <v>20322393.32</v>
      </c>
    </row>
    <row r="293" spans="1:3" s="1" customFormat="1" ht="27" customHeight="1" thickTop="1">
      <c r="A293" s="73"/>
      <c r="B293" s="73"/>
      <c r="C293" s="74"/>
    </row>
    <row r="294" spans="1:3" s="1" customFormat="1" ht="27" customHeight="1" thickBot="1">
      <c r="A294" s="73"/>
      <c r="B294" s="73"/>
      <c r="C294" s="74"/>
    </row>
    <row r="295" spans="1:3" s="1" customFormat="1" ht="27" customHeight="1" thickBot="1" thickTop="1">
      <c r="A295" s="60" t="s">
        <v>647</v>
      </c>
      <c r="B295" s="136"/>
      <c r="C295" s="137"/>
    </row>
    <row r="296" spans="1:3" s="1" customFormat="1" ht="27" customHeight="1" thickBot="1" thickTop="1">
      <c r="A296" s="133" t="s">
        <v>648</v>
      </c>
      <c r="B296" s="134"/>
      <c r="C296" s="135"/>
    </row>
    <row r="297" spans="1:3" s="1" customFormat="1" ht="27" customHeight="1" thickBot="1" thickTop="1">
      <c r="A297" s="451" t="s">
        <v>611</v>
      </c>
      <c r="B297" s="452"/>
      <c r="C297" s="453"/>
    </row>
    <row r="298" spans="1:3" s="1" customFormat="1" ht="27" customHeight="1" thickBot="1" thickTop="1">
      <c r="A298" s="9" t="s">
        <v>649</v>
      </c>
      <c r="B298" s="167" t="s">
        <v>650</v>
      </c>
      <c r="C298" s="321">
        <v>535500</v>
      </c>
    </row>
    <row r="299" spans="1:3" s="1" customFormat="1" ht="27" customHeight="1" thickBot="1" thickTop="1">
      <c r="A299" s="14" t="s">
        <v>651</v>
      </c>
      <c r="B299" s="168" t="s">
        <v>652</v>
      </c>
      <c r="C299" s="321">
        <v>280100</v>
      </c>
    </row>
    <row r="300" spans="1:3" s="1" customFormat="1" ht="27" customHeight="1" thickBot="1" thickTop="1">
      <c r="A300" s="418" t="s">
        <v>653</v>
      </c>
      <c r="B300" s="419"/>
      <c r="C300" s="321">
        <v>815600</v>
      </c>
    </row>
    <row r="301" spans="1:3" s="1" customFormat="1" ht="27" customHeight="1" thickBot="1" thickTop="1">
      <c r="A301" s="451" t="s">
        <v>615</v>
      </c>
      <c r="B301" s="452"/>
      <c r="C301" s="453"/>
    </row>
    <row r="302" spans="1:3" s="1" customFormat="1" ht="32.25" customHeight="1" thickBot="1" thickTop="1">
      <c r="A302" s="131" t="s">
        <v>65</v>
      </c>
      <c r="B302" s="129" t="s">
        <v>654</v>
      </c>
      <c r="C302" s="321">
        <v>342200</v>
      </c>
    </row>
    <row r="303" spans="1:3" s="1" customFormat="1" ht="27" customHeight="1" thickBot="1" thickTop="1">
      <c r="A303" s="418" t="s">
        <v>655</v>
      </c>
      <c r="B303" s="419"/>
      <c r="C303" s="321">
        <v>342200</v>
      </c>
    </row>
    <row r="304" spans="1:3" s="1" customFormat="1" ht="27" customHeight="1" thickBot="1" thickTop="1">
      <c r="A304" s="451" t="s">
        <v>610</v>
      </c>
      <c r="B304" s="452"/>
      <c r="C304" s="453"/>
    </row>
    <row r="305" spans="1:3" s="1" customFormat="1" ht="33.75" customHeight="1" thickBot="1" thickTop="1">
      <c r="A305" s="128" t="s">
        <v>93</v>
      </c>
      <c r="B305" s="129" t="s">
        <v>656</v>
      </c>
      <c r="C305" s="321">
        <v>450500</v>
      </c>
    </row>
    <row r="306" spans="1:3" s="1" customFormat="1" ht="27" customHeight="1" thickBot="1" thickTop="1">
      <c r="A306" s="418" t="s">
        <v>657</v>
      </c>
      <c r="B306" s="419"/>
      <c r="C306" s="321">
        <v>450500</v>
      </c>
    </row>
    <row r="307" spans="1:3" s="1" customFormat="1" ht="27" customHeight="1" thickBot="1" thickTop="1">
      <c r="A307" s="451" t="s">
        <v>658</v>
      </c>
      <c r="B307" s="452"/>
      <c r="C307" s="453"/>
    </row>
    <row r="308" spans="1:3" s="1" customFormat="1" ht="27" customHeight="1" thickBot="1" thickTop="1">
      <c r="A308" s="128" t="s">
        <v>229</v>
      </c>
      <c r="B308" s="129" t="s">
        <v>654</v>
      </c>
      <c r="C308" s="321">
        <v>158700</v>
      </c>
    </row>
    <row r="309" spans="1:3" s="1" customFormat="1" ht="27" customHeight="1" thickBot="1" thickTop="1">
      <c r="A309" s="414" t="s">
        <v>659</v>
      </c>
      <c r="B309" s="415"/>
      <c r="C309" s="321">
        <v>158700</v>
      </c>
    </row>
    <row r="310" spans="1:6" s="1" customFormat="1" ht="45.75" customHeight="1" thickBot="1" thickTop="1">
      <c r="A310" s="404" t="s">
        <v>131</v>
      </c>
      <c r="B310" s="399"/>
      <c r="C310" s="138">
        <f>C300+C303+C306+C309</f>
        <v>1767000</v>
      </c>
      <c r="F310" s="141"/>
    </row>
    <row r="311" spans="1:3" s="1" customFormat="1" ht="27" customHeight="1" thickTop="1">
      <c r="A311" s="73"/>
      <c r="B311" s="73"/>
      <c r="C311" s="74"/>
    </row>
    <row r="312" spans="1:3" s="1" customFormat="1" ht="27" customHeight="1" thickBot="1">
      <c r="A312" s="73"/>
      <c r="B312" s="73"/>
      <c r="C312" s="74"/>
    </row>
    <row r="313" spans="1:3" s="1" customFormat="1" ht="27" customHeight="1" thickBot="1" thickTop="1">
      <c r="A313" s="60" t="s">
        <v>660</v>
      </c>
      <c r="B313" s="136"/>
      <c r="C313" s="137"/>
    </row>
    <row r="314" spans="1:6" s="5" customFormat="1" ht="27" customHeight="1" thickBot="1" thickTop="1">
      <c r="A314" s="133" t="s">
        <v>66</v>
      </c>
      <c r="B314" s="134"/>
      <c r="C314" s="267">
        <v>33000000</v>
      </c>
      <c r="F314" s="268"/>
    </row>
    <row r="315" spans="1:3" s="5" customFormat="1" ht="27" customHeight="1" thickBot="1" thickTop="1">
      <c r="A315" s="133" t="s">
        <v>67</v>
      </c>
      <c r="B315" s="266"/>
      <c r="C315" s="267">
        <v>16000000</v>
      </c>
    </row>
    <row r="316" spans="1:3" s="1" customFormat="1" ht="27" customHeight="1" thickBot="1" thickTop="1">
      <c r="A316" s="403" t="s">
        <v>132</v>
      </c>
      <c r="B316" s="399"/>
      <c r="C316" s="138">
        <f>SUM(C314:C315)</f>
        <v>49000000</v>
      </c>
    </row>
    <row r="317" spans="1:3" s="1" customFormat="1" ht="27" customHeight="1" thickTop="1">
      <c r="A317" s="73"/>
      <c r="B317" s="73"/>
      <c r="C317" s="74"/>
    </row>
    <row r="318" spans="1:3" s="1" customFormat="1" ht="27" customHeight="1" thickBot="1">
      <c r="A318" s="73"/>
      <c r="B318" s="73"/>
      <c r="C318" s="74"/>
    </row>
    <row r="319" spans="1:3" s="1" customFormat="1" ht="27" customHeight="1" thickBot="1" thickTop="1">
      <c r="A319" s="60" t="s">
        <v>661</v>
      </c>
      <c r="B319" s="136"/>
      <c r="C319" s="137"/>
    </row>
    <row r="320" spans="1:3" s="5" customFormat="1" ht="42" customHeight="1" thickBot="1" thickTop="1">
      <c r="A320" s="449" t="s">
        <v>513</v>
      </c>
      <c r="B320" s="450"/>
      <c r="C320" s="132">
        <v>3699675.51</v>
      </c>
    </row>
    <row r="321" spans="1:3" s="5" customFormat="1" ht="25.5" customHeight="1" thickBot="1" thickTop="1">
      <c r="A321" s="454" t="s">
        <v>0</v>
      </c>
      <c r="B321" s="455"/>
      <c r="C321" s="130">
        <v>3042527.12</v>
      </c>
    </row>
    <row r="322" spans="1:3" s="1" customFormat="1" ht="27" customHeight="1" thickBot="1" thickTop="1">
      <c r="A322" s="447" t="s">
        <v>133</v>
      </c>
      <c r="B322" s="448"/>
      <c r="C322" s="138">
        <f>SUM(C320:C321)</f>
        <v>6742202.63</v>
      </c>
    </row>
    <row r="323" spans="1:3" s="1" customFormat="1" ht="27" customHeight="1" thickTop="1">
      <c r="A323" s="139"/>
      <c r="B323" s="139"/>
      <c r="C323" s="140"/>
    </row>
    <row r="324" spans="1:3" s="1" customFormat="1" ht="27" customHeight="1" thickBot="1">
      <c r="A324" s="139"/>
      <c r="B324" s="139"/>
      <c r="C324" s="140"/>
    </row>
    <row r="325" spans="1:3" s="1" customFormat="1" ht="27" customHeight="1" thickBot="1" thickTop="1">
      <c r="A325" s="60" t="s">
        <v>1</v>
      </c>
      <c r="B325" s="136"/>
      <c r="C325" s="137"/>
    </row>
    <row r="326" spans="1:3" s="1" customFormat="1" ht="27" customHeight="1" thickBot="1" thickTop="1">
      <c r="A326" s="269" t="s">
        <v>144</v>
      </c>
      <c r="B326" s="134"/>
      <c r="C326" s="135"/>
    </row>
    <row r="327" spans="1:3" s="1" customFormat="1" ht="27" customHeight="1" thickBot="1" thickTop="1">
      <c r="A327" s="451" t="s">
        <v>612</v>
      </c>
      <c r="B327" s="452"/>
      <c r="C327" s="453"/>
    </row>
    <row r="328" spans="1:3" s="1" customFormat="1" ht="27" customHeight="1" thickBot="1" thickTop="1">
      <c r="A328" s="128" t="s">
        <v>573</v>
      </c>
      <c r="B328" s="129" t="s">
        <v>2</v>
      </c>
      <c r="C328" s="130">
        <v>4625943.59</v>
      </c>
    </row>
    <row r="329" spans="1:3" s="1" customFormat="1" ht="27" customHeight="1" thickBot="1" thickTop="1">
      <c r="A329" s="451" t="s">
        <v>3</v>
      </c>
      <c r="B329" s="452"/>
      <c r="C329" s="453"/>
    </row>
    <row r="330" spans="1:3" s="1" customFormat="1" ht="27" customHeight="1" thickBot="1" thickTop="1">
      <c r="A330" s="128" t="s">
        <v>167</v>
      </c>
      <c r="B330" s="129" t="s">
        <v>68</v>
      </c>
      <c r="C330" s="130">
        <v>2747797.98</v>
      </c>
    </row>
    <row r="331" spans="1:3" s="1" customFormat="1" ht="27" customHeight="1" thickBot="1" thickTop="1">
      <c r="A331" s="403" t="s">
        <v>134</v>
      </c>
      <c r="B331" s="399"/>
      <c r="C331" s="138">
        <f>C328+C330</f>
        <v>7373741.57</v>
      </c>
    </row>
    <row r="332" spans="1:3" s="1" customFormat="1" ht="27" customHeight="1" thickTop="1">
      <c r="A332" s="73"/>
      <c r="B332" s="73"/>
      <c r="C332" s="74"/>
    </row>
    <row r="333" spans="1:3" s="114" customFormat="1" ht="15" customHeight="1">
      <c r="A333" s="115"/>
      <c r="B333" s="115"/>
      <c r="C333" s="115"/>
    </row>
    <row r="334" spans="1:3" s="114" customFormat="1" ht="15" customHeight="1">
      <c r="A334" s="115"/>
      <c r="B334" s="115"/>
      <c r="C334" s="115"/>
    </row>
    <row r="335" spans="1:3" s="114" customFormat="1" ht="15" customHeight="1" thickBot="1">
      <c r="A335" s="115"/>
      <c r="B335" s="115"/>
      <c r="C335" s="115"/>
    </row>
    <row r="336" spans="1:3" s="18" customFormat="1" ht="30" customHeight="1" thickBot="1" thickTop="1">
      <c r="A336" s="404" t="s">
        <v>332</v>
      </c>
      <c r="B336" s="405"/>
      <c r="C336" s="406"/>
    </row>
    <row r="337" spans="1:3" s="1" customFormat="1" ht="22.5" customHeight="1" thickBot="1" thickTop="1">
      <c r="A337" s="441" t="s">
        <v>614</v>
      </c>
      <c r="B337" s="442"/>
      <c r="C337" s="443"/>
    </row>
    <row r="338" spans="1:3" s="18" customFormat="1" ht="21.75" customHeight="1" thickTop="1">
      <c r="A338" s="297" t="s">
        <v>256</v>
      </c>
      <c r="B338" s="298" t="s">
        <v>257</v>
      </c>
      <c r="C338" s="299">
        <v>419202.52</v>
      </c>
    </row>
    <row r="339" spans="1:3" s="1" customFormat="1" ht="21.75" customHeight="1">
      <c r="A339" s="171" t="s">
        <v>258</v>
      </c>
      <c r="B339" s="71" t="s">
        <v>259</v>
      </c>
      <c r="C339" s="172">
        <v>67100</v>
      </c>
    </row>
    <row r="340" spans="1:3" s="22" customFormat="1" ht="30" customHeight="1">
      <c r="A340" s="171" t="s">
        <v>261</v>
      </c>
      <c r="B340" s="71" t="s">
        <v>262</v>
      </c>
      <c r="C340" s="172">
        <v>451784.21</v>
      </c>
    </row>
    <row r="341" spans="1:3" s="1" customFormat="1" ht="18" customHeight="1">
      <c r="A341" s="171" t="s">
        <v>255</v>
      </c>
      <c r="B341" s="71" t="s">
        <v>264</v>
      </c>
      <c r="C341" s="172">
        <v>269780</v>
      </c>
    </row>
    <row r="342" spans="1:3" s="1" customFormat="1" ht="32.25" customHeight="1">
      <c r="A342" s="171" t="s">
        <v>263</v>
      </c>
      <c r="B342" s="71" t="s">
        <v>265</v>
      </c>
      <c r="C342" s="172">
        <v>400000</v>
      </c>
    </row>
    <row r="343" spans="1:3" s="1" customFormat="1" ht="18" customHeight="1">
      <c r="A343" s="171" t="s">
        <v>255</v>
      </c>
      <c r="B343" s="71" t="s">
        <v>69</v>
      </c>
      <c r="C343" s="172">
        <v>70000</v>
      </c>
    </row>
    <row r="344" spans="1:3" s="1" customFormat="1" ht="33" customHeight="1">
      <c r="A344" s="171" t="s">
        <v>260</v>
      </c>
      <c r="B344" s="71" t="s">
        <v>266</v>
      </c>
      <c r="C344" s="172">
        <v>261560.69</v>
      </c>
    </row>
    <row r="345" spans="1:3" s="1" customFormat="1" ht="34.5" customHeight="1" thickBot="1">
      <c r="A345" s="173" t="s">
        <v>267</v>
      </c>
      <c r="B345" s="169" t="s">
        <v>268</v>
      </c>
      <c r="C345" s="174">
        <v>80732.23</v>
      </c>
    </row>
    <row r="346" spans="1:3" s="1" customFormat="1" ht="21.75" customHeight="1" thickBot="1">
      <c r="A346" s="436" t="s">
        <v>70</v>
      </c>
      <c r="B346" s="437"/>
      <c r="C346" s="358">
        <f>SUBTOTAL(9,C338:C345)</f>
        <v>2020159.65</v>
      </c>
    </row>
    <row r="347" spans="1:3" s="1" customFormat="1" ht="21.75" customHeight="1" thickBot="1">
      <c r="A347" s="29"/>
      <c r="B347" s="30"/>
      <c r="C347" s="175"/>
    </row>
    <row r="348" spans="1:3" s="1" customFormat="1" ht="21.75" customHeight="1" thickBot="1" thickTop="1">
      <c r="A348" s="444" t="s">
        <v>613</v>
      </c>
      <c r="B348" s="445"/>
      <c r="C348" s="446"/>
    </row>
    <row r="349" spans="1:3" s="1" customFormat="1" ht="18" customHeight="1" thickBot="1" thickTop="1">
      <c r="A349" s="176" t="s">
        <v>269</v>
      </c>
      <c r="B349" s="170" t="s">
        <v>71</v>
      </c>
      <c r="C349" s="177">
        <v>58072</v>
      </c>
    </row>
    <row r="350" spans="1:3" s="1" customFormat="1" ht="21.75" customHeight="1" thickBot="1">
      <c r="A350" s="485" t="s">
        <v>26</v>
      </c>
      <c r="B350" s="486"/>
      <c r="C350" s="357">
        <f>SUBTOTAL(9,C349:C349)</f>
        <v>58072</v>
      </c>
    </row>
    <row r="351" spans="1:3" s="1" customFormat="1" ht="21.75" customHeight="1" thickBot="1" thickTop="1">
      <c r="A351" s="444" t="s">
        <v>615</v>
      </c>
      <c r="B351" s="445"/>
      <c r="C351" s="446"/>
    </row>
    <row r="352" spans="1:3" s="1" customFormat="1" ht="18" customHeight="1" thickTop="1">
      <c r="A352" s="178" t="s">
        <v>270</v>
      </c>
      <c r="B352" s="72" t="s">
        <v>271</v>
      </c>
      <c r="C352" s="179">
        <v>844101.6</v>
      </c>
    </row>
    <row r="353" spans="1:3" s="1" customFormat="1" ht="21.75" customHeight="1">
      <c r="A353" s="178" t="s">
        <v>272</v>
      </c>
      <c r="B353" s="72" t="s">
        <v>273</v>
      </c>
      <c r="C353" s="179">
        <v>2876166.06</v>
      </c>
    </row>
    <row r="354" spans="1:3" s="1" customFormat="1" ht="21.75" customHeight="1">
      <c r="A354" s="178" t="s">
        <v>272</v>
      </c>
      <c r="B354" s="72" t="s">
        <v>73</v>
      </c>
      <c r="C354" s="179">
        <v>1086157.52</v>
      </c>
    </row>
    <row r="355" spans="1:3" s="1" customFormat="1" ht="21.75" customHeight="1">
      <c r="A355" s="178" t="s">
        <v>274</v>
      </c>
      <c r="B355" s="72" t="s">
        <v>275</v>
      </c>
      <c r="C355" s="179">
        <v>3368929.44</v>
      </c>
    </row>
    <row r="356" spans="1:3" s="1" customFormat="1" ht="39" customHeight="1">
      <c r="A356" s="178" t="s">
        <v>274</v>
      </c>
      <c r="B356" s="72" t="s">
        <v>74</v>
      </c>
      <c r="C356" s="179">
        <v>296521.48</v>
      </c>
    </row>
    <row r="357" spans="1:3" s="1" customFormat="1" ht="21.75" customHeight="1">
      <c r="A357" s="178" t="s">
        <v>274</v>
      </c>
      <c r="B357" s="72" t="s">
        <v>282</v>
      </c>
      <c r="C357" s="179">
        <v>29146.48</v>
      </c>
    </row>
    <row r="358" spans="1:3" s="1" customFormat="1" ht="33" customHeight="1">
      <c r="A358" s="178" t="s">
        <v>274</v>
      </c>
      <c r="B358" s="72" t="s">
        <v>283</v>
      </c>
      <c r="C358" s="179">
        <v>404006.4</v>
      </c>
    </row>
    <row r="359" spans="1:3" s="1" customFormat="1" ht="18" customHeight="1">
      <c r="A359" s="178" t="s">
        <v>276</v>
      </c>
      <c r="B359" s="72" t="s">
        <v>277</v>
      </c>
      <c r="C359" s="179">
        <v>702622.32</v>
      </c>
    </row>
    <row r="360" spans="1:3" s="1" customFormat="1" ht="18" customHeight="1">
      <c r="A360" s="178" t="s">
        <v>280</v>
      </c>
      <c r="B360" s="72" t="s">
        <v>279</v>
      </c>
      <c r="C360" s="179">
        <v>397031</v>
      </c>
    </row>
    <row r="361" spans="1:3" s="1" customFormat="1" ht="21.75" customHeight="1">
      <c r="A361" s="178" t="s">
        <v>278</v>
      </c>
      <c r="B361" s="72" t="s">
        <v>72</v>
      </c>
      <c r="C361" s="179">
        <v>314028.14</v>
      </c>
    </row>
    <row r="362" spans="1:3" s="1" customFormat="1" ht="36.75" customHeight="1">
      <c r="A362" s="178" t="s">
        <v>278</v>
      </c>
      <c r="B362" s="72" t="s">
        <v>284</v>
      </c>
      <c r="C362" s="179">
        <v>590000</v>
      </c>
    </row>
    <row r="363" spans="1:3" s="1" customFormat="1" ht="21.75" customHeight="1">
      <c r="A363" s="178" t="s">
        <v>278</v>
      </c>
      <c r="B363" s="72" t="s">
        <v>285</v>
      </c>
      <c r="C363" s="179">
        <v>161040</v>
      </c>
    </row>
    <row r="364" spans="1:3" s="1" customFormat="1" ht="21.75" customHeight="1" thickBot="1">
      <c r="A364" s="178" t="s">
        <v>286</v>
      </c>
      <c r="B364" s="72" t="s">
        <v>287</v>
      </c>
      <c r="C364" s="179">
        <v>55217.5</v>
      </c>
    </row>
    <row r="365" spans="1:3" s="1" customFormat="1" ht="21.75" customHeight="1" thickBot="1">
      <c r="A365" s="485" t="s">
        <v>557</v>
      </c>
      <c r="B365" s="486"/>
      <c r="C365" s="357">
        <f>SUBTOTAL(9,C352:C364)</f>
        <v>11124967.940000001</v>
      </c>
    </row>
    <row r="366" spans="1:3" s="1" customFormat="1" ht="21.75" customHeight="1" thickTop="1">
      <c r="A366" s="353"/>
      <c r="B366" s="353"/>
      <c r="C366" s="354"/>
    </row>
    <row r="367" spans="1:3" s="1" customFormat="1" ht="16.5" customHeight="1" thickBot="1">
      <c r="A367" s="355"/>
      <c r="B367" s="355"/>
      <c r="C367" s="356"/>
    </row>
    <row r="368" spans="1:3" s="1" customFormat="1" ht="21.75" customHeight="1" thickBot="1" thickTop="1">
      <c r="A368" s="487" t="s">
        <v>611</v>
      </c>
      <c r="B368" s="488"/>
      <c r="C368" s="489"/>
    </row>
    <row r="369" spans="1:3" s="1" customFormat="1" ht="18" customHeight="1" thickTop="1">
      <c r="A369" s="178" t="s">
        <v>288</v>
      </c>
      <c r="B369" s="72" t="s">
        <v>289</v>
      </c>
      <c r="C369" s="179">
        <v>573076.7</v>
      </c>
    </row>
    <row r="370" spans="1:3" s="1" customFormat="1" ht="18" customHeight="1">
      <c r="A370" s="178" t="s">
        <v>291</v>
      </c>
      <c r="B370" s="72" t="s">
        <v>292</v>
      </c>
      <c r="C370" s="179">
        <v>487400.37</v>
      </c>
    </row>
    <row r="371" spans="1:3" s="1" customFormat="1" ht="19.5" customHeight="1">
      <c r="A371" s="178" t="s">
        <v>297</v>
      </c>
      <c r="B371" s="72" t="s">
        <v>86</v>
      </c>
      <c r="C371" s="179">
        <v>56719.5</v>
      </c>
    </row>
    <row r="372" spans="1:3" s="1" customFormat="1" ht="19.5" customHeight="1">
      <c r="A372" s="178" t="s">
        <v>296</v>
      </c>
      <c r="B372" s="72" t="s">
        <v>86</v>
      </c>
      <c r="C372" s="179">
        <v>288463.92</v>
      </c>
    </row>
    <row r="373" spans="1:3" s="17" customFormat="1" ht="21.75" customHeight="1">
      <c r="A373" s="178" t="s">
        <v>298</v>
      </c>
      <c r="B373" s="72" t="s">
        <v>299</v>
      </c>
      <c r="C373" s="179">
        <v>184386.18</v>
      </c>
    </row>
    <row r="374" spans="1:3" s="1" customFormat="1" ht="18" customHeight="1">
      <c r="A374" s="178" t="s">
        <v>295</v>
      </c>
      <c r="B374" s="72" t="s">
        <v>281</v>
      </c>
      <c r="C374" s="179">
        <f>86229+41467.8</f>
        <v>127696.8</v>
      </c>
    </row>
    <row r="375" spans="1:3" s="1" customFormat="1" ht="18" customHeight="1">
      <c r="A375" s="178" t="s">
        <v>290</v>
      </c>
      <c r="B375" s="72" t="s">
        <v>300</v>
      </c>
      <c r="C375" s="179">
        <v>34000</v>
      </c>
    </row>
    <row r="376" spans="1:3" s="1" customFormat="1" ht="51.75" customHeight="1">
      <c r="A376" s="178" t="s">
        <v>294</v>
      </c>
      <c r="B376" s="72" t="s">
        <v>301</v>
      </c>
      <c r="C376" s="179">
        <v>91744</v>
      </c>
    </row>
    <row r="377" spans="1:3" s="1" customFormat="1" ht="35.25" customHeight="1">
      <c r="A377" s="178" t="s">
        <v>302</v>
      </c>
      <c r="B377" s="72" t="s">
        <v>303</v>
      </c>
      <c r="C377" s="179">
        <v>25000</v>
      </c>
    </row>
    <row r="378" spans="1:3" s="1" customFormat="1" ht="31.5" customHeight="1">
      <c r="A378" s="178" t="s">
        <v>302</v>
      </c>
      <c r="B378" s="72" t="s">
        <v>309</v>
      </c>
      <c r="C378" s="179">
        <v>34632</v>
      </c>
    </row>
    <row r="379" spans="1:3" s="17" customFormat="1" ht="21.75" customHeight="1">
      <c r="A379" s="178" t="s">
        <v>294</v>
      </c>
      <c r="B379" s="72" t="s">
        <v>87</v>
      </c>
      <c r="C379" s="179">
        <v>30000</v>
      </c>
    </row>
    <row r="380" spans="1:3" s="1" customFormat="1" ht="39.75" customHeight="1">
      <c r="A380" s="178" t="s">
        <v>304</v>
      </c>
      <c r="B380" s="72" t="s">
        <v>306</v>
      </c>
      <c r="C380" s="179">
        <v>6000</v>
      </c>
    </row>
    <row r="381" spans="1:3" s="1" customFormat="1" ht="18" customHeight="1">
      <c r="A381" s="178" t="s">
        <v>293</v>
      </c>
      <c r="B381" s="72" t="s">
        <v>88</v>
      </c>
      <c r="C381" s="179">
        <v>36600</v>
      </c>
    </row>
    <row r="382" spans="1:3" s="1" customFormat="1" ht="18" customHeight="1">
      <c r="A382" s="178" t="s">
        <v>288</v>
      </c>
      <c r="B382" s="72" t="s">
        <v>310</v>
      </c>
      <c r="C382" s="179">
        <v>30000</v>
      </c>
    </row>
    <row r="383" spans="1:3" s="1" customFormat="1" ht="34.5" customHeight="1" thickBot="1">
      <c r="A383" s="178" t="s">
        <v>311</v>
      </c>
      <c r="B383" s="72" t="s">
        <v>312</v>
      </c>
      <c r="C383" s="179">
        <v>10000</v>
      </c>
    </row>
    <row r="384" spans="1:3" s="1" customFormat="1" ht="21.75" customHeight="1" thickBot="1">
      <c r="A384" s="436" t="s">
        <v>85</v>
      </c>
      <c r="B384" s="437"/>
      <c r="C384" s="358">
        <f>SUBTOTAL(9,C369:C383)</f>
        <v>2015719.4699999997</v>
      </c>
    </row>
    <row r="385" spans="1:3" s="1" customFormat="1" ht="21.75" customHeight="1" thickBot="1" thickTop="1">
      <c r="A385" s="444" t="s">
        <v>577</v>
      </c>
      <c r="B385" s="445"/>
      <c r="C385" s="446"/>
    </row>
    <row r="386" spans="1:3" s="1" customFormat="1" ht="18" customHeight="1" thickBot="1" thickTop="1">
      <c r="A386" s="178" t="s">
        <v>313</v>
      </c>
      <c r="B386" s="72" t="s">
        <v>314</v>
      </c>
      <c r="C386" s="179">
        <f>223109.46+242612.62</f>
        <v>465722.07999999996</v>
      </c>
    </row>
    <row r="387" spans="1:3" s="1" customFormat="1" ht="21.75" customHeight="1" thickBot="1">
      <c r="A387" s="436" t="s">
        <v>89</v>
      </c>
      <c r="B387" s="437"/>
      <c r="C387" s="358">
        <f>SUBTOTAL(9,C386:C386)</f>
        <v>465722.07999999996</v>
      </c>
    </row>
    <row r="388" spans="1:3" s="1" customFormat="1" ht="21.75" customHeight="1" thickBot="1" thickTop="1">
      <c r="A388" s="444" t="s">
        <v>612</v>
      </c>
      <c r="B388" s="445"/>
      <c r="C388" s="446"/>
    </row>
    <row r="389" spans="1:3" s="1" customFormat="1" ht="19.5" customHeight="1" thickTop="1">
      <c r="A389" s="178" t="s">
        <v>316</v>
      </c>
      <c r="B389" s="72" t="s">
        <v>317</v>
      </c>
      <c r="C389" s="179">
        <v>89596.8</v>
      </c>
    </row>
    <row r="390" spans="1:3" s="1" customFormat="1" ht="24" customHeight="1">
      <c r="A390" s="178" t="s">
        <v>316</v>
      </c>
      <c r="B390" s="72" t="s">
        <v>328</v>
      </c>
      <c r="C390" s="179">
        <v>47325.26</v>
      </c>
    </row>
    <row r="391" spans="1:3" s="1" customFormat="1" ht="19.5" customHeight="1">
      <c r="A391" s="178" t="s">
        <v>316</v>
      </c>
      <c r="B391" s="72" t="s">
        <v>329</v>
      </c>
      <c r="C391" s="179">
        <v>41999.86</v>
      </c>
    </row>
    <row r="392" spans="1:3" s="1" customFormat="1" ht="18" customHeight="1">
      <c r="A392" s="178" t="s">
        <v>318</v>
      </c>
      <c r="B392" s="72" t="s">
        <v>319</v>
      </c>
      <c r="C392" s="179">
        <v>2424981.67</v>
      </c>
    </row>
    <row r="393" spans="1:3" s="1" customFormat="1" ht="18" customHeight="1">
      <c r="A393" s="178" t="s">
        <v>320</v>
      </c>
      <c r="B393" s="72" t="s">
        <v>321</v>
      </c>
      <c r="C393" s="179">
        <v>95000</v>
      </c>
    </row>
    <row r="394" spans="1:3" s="1" customFormat="1" ht="29.25" customHeight="1">
      <c r="A394" s="178" t="s">
        <v>323</v>
      </c>
      <c r="B394" s="72" t="s">
        <v>324</v>
      </c>
      <c r="C394" s="179">
        <v>1700000</v>
      </c>
    </row>
    <row r="395" spans="1:3" s="1" customFormat="1" ht="18" customHeight="1">
      <c r="A395" s="178" t="s">
        <v>315</v>
      </c>
      <c r="B395" s="72" t="s">
        <v>325</v>
      </c>
      <c r="C395" s="179">
        <v>444860.8</v>
      </c>
    </row>
    <row r="396" spans="1:3" s="1" customFormat="1" ht="18" customHeight="1">
      <c r="A396" s="178" t="s">
        <v>326</v>
      </c>
      <c r="B396" s="72" t="s">
        <v>327</v>
      </c>
      <c r="C396" s="179">
        <v>13664</v>
      </c>
    </row>
    <row r="397" spans="1:3" s="1" customFormat="1" ht="18" customHeight="1">
      <c r="A397" s="178" t="s">
        <v>326</v>
      </c>
      <c r="B397" s="72" t="s">
        <v>331</v>
      </c>
      <c r="C397" s="179">
        <v>129005.43</v>
      </c>
    </row>
    <row r="398" spans="1:3" s="1" customFormat="1" ht="18" customHeight="1" thickBot="1">
      <c r="A398" s="178" t="s">
        <v>322</v>
      </c>
      <c r="B398" s="72" t="s">
        <v>330</v>
      </c>
      <c r="C398" s="179">
        <v>471452.27</v>
      </c>
    </row>
    <row r="399" spans="1:3" s="1" customFormat="1" ht="21.75" customHeight="1" thickBot="1">
      <c r="A399" s="436" t="s">
        <v>25</v>
      </c>
      <c r="B399" s="437"/>
      <c r="C399" s="358">
        <f>SUBTOTAL(9,C389:C398)</f>
        <v>5457886.09</v>
      </c>
    </row>
    <row r="400" spans="1:3" s="1" customFormat="1" ht="23.25" customHeight="1" thickBot="1" thickTop="1">
      <c r="A400" s="544" t="s">
        <v>135</v>
      </c>
      <c r="B400" s="545"/>
      <c r="C400" s="112">
        <f>C346+C350+C365+C384+C387+C399</f>
        <v>21142527.230000004</v>
      </c>
    </row>
    <row r="401" spans="1:3" s="114" customFormat="1" ht="15" customHeight="1" thickTop="1">
      <c r="A401" s="115"/>
      <c r="B401" s="115"/>
      <c r="C401" s="115"/>
    </row>
    <row r="402" spans="1:3" s="5" customFormat="1" ht="18" customHeight="1" thickBot="1">
      <c r="A402" s="13"/>
      <c r="B402" s="13"/>
      <c r="C402" s="13"/>
    </row>
    <row r="403" spans="1:3" s="5" customFormat="1" ht="27" customHeight="1" thickBot="1" thickTop="1">
      <c r="A403" s="404" t="s">
        <v>638</v>
      </c>
      <c r="B403" s="405"/>
      <c r="C403" s="406"/>
    </row>
    <row r="404" spans="1:3" s="5" customFormat="1" ht="18" customHeight="1" thickBot="1" thickTop="1">
      <c r="A404" s="525" t="s">
        <v>639</v>
      </c>
      <c r="B404" s="388"/>
      <c r="C404" s="526"/>
    </row>
    <row r="405" spans="1:3" s="17" customFormat="1" ht="21.75" customHeight="1" thickBot="1">
      <c r="A405" s="483" t="s">
        <v>640</v>
      </c>
      <c r="B405" s="484"/>
      <c r="C405" s="70">
        <v>4196674.64</v>
      </c>
    </row>
    <row r="406" spans="1:3" s="1" customFormat="1" ht="19.5" customHeight="1">
      <c r="A406" s="186" t="s">
        <v>619</v>
      </c>
      <c r="B406" s="187" t="s">
        <v>641</v>
      </c>
      <c r="C406" s="188">
        <v>1600000</v>
      </c>
    </row>
    <row r="407" spans="1:3" s="5" customFormat="1" ht="18" customHeight="1">
      <c r="A407" s="189" t="s">
        <v>642</v>
      </c>
      <c r="B407" s="190" t="s">
        <v>643</v>
      </c>
      <c r="C407" s="191">
        <v>500000</v>
      </c>
    </row>
    <row r="408" spans="1:3" s="5" customFormat="1" ht="18" customHeight="1">
      <c r="A408" s="189" t="s">
        <v>644</v>
      </c>
      <c r="B408" s="190" t="s">
        <v>643</v>
      </c>
      <c r="C408" s="191">
        <v>346674.64</v>
      </c>
    </row>
    <row r="409" spans="1:3" s="5" customFormat="1" ht="18" customHeight="1">
      <c r="A409" s="186" t="s">
        <v>645</v>
      </c>
      <c r="B409" s="187" t="s">
        <v>643</v>
      </c>
      <c r="C409" s="191">
        <v>500000</v>
      </c>
    </row>
    <row r="410" spans="1:3" s="1" customFormat="1" ht="18" customHeight="1" thickBot="1">
      <c r="A410" s="192" t="s">
        <v>646</v>
      </c>
      <c r="B410" s="193" t="s">
        <v>643</v>
      </c>
      <c r="C410" s="194">
        <v>1250000</v>
      </c>
    </row>
    <row r="411" spans="1:3" s="1" customFormat="1" ht="18" customHeight="1" thickBot="1">
      <c r="A411" s="483" t="s">
        <v>4</v>
      </c>
      <c r="B411" s="484"/>
      <c r="C411" s="70">
        <v>1000000</v>
      </c>
    </row>
    <row r="412" spans="1:3" s="1" customFormat="1" ht="19.5" customHeight="1" thickBot="1">
      <c r="A412" s="195" t="s">
        <v>5</v>
      </c>
      <c r="B412" s="196" t="s">
        <v>641</v>
      </c>
      <c r="C412" s="197">
        <v>1000000</v>
      </c>
    </row>
    <row r="413" spans="1:3" s="5" customFormat="1" ht="18" customHeight="1" thickBot="1">
      <c r="A413" s="483" t="s">
        <v>6</v>
      </c>
      <c r="B413" s="484"/>
      <c r="C413" s="70">
        <f>SUM(C414:C421)</f>
        <v>5198970.25</v>
      </c>
    </row>
    <row r="414" spans="1:3" s="5" customFormat="1" ht="18" customHeight="1">
      <c r="A414" s="186" t="s">
        <v>7</v>
      </c>
      <c r="B414" s="187" t="s">
        <v>641</v>
      </c>
      <c r="C414" s="198">
        <v>200000</v>
      </c>
    </row>
    <row r="415" spans="1:3" s="1" customFormat="1" ht="18" customHeight="1">
      <c r="A415" s="189" t="s">
        <v>8</v>
      </c>
      <c r="B415" s="190" t="s">
        <v>9</v>
      </c>
      <c r="C415" s="199">
        <v>300000</v>
      </c>
    </row>
    <row r="416" spans="1:3" s="5" customFormat="1" ht="18" customHeight="1">
      <c r="A416" s="192" t="s">
        <v>604</v>
      </c>
      <c r="B416" s="193" t="s">
        <v>10</v>
      </c>
      <c r="C416" s="199">
        <v>700000</v>
      </c>
    </row>
    <row r="417" spans="1:3" s="5" customFormat="1" ht="18" customHeight="1">
      <c r="A417" s="189" t="s">
        <v>13</v>
      </c>
      <c r="B417" s="190" t="s">
        <v>643</v>
      </c>
      <c r="C417" s="199">
        <v>1198970.25</v>
      </c>
    </row>
    <row r="418" spans="1:3" s="1" customFormat="1" ht="18" customHeight="1">
      <c r="A418" s="189" t="s">
        <v>13</v>
      </c>
      <c r="B418" s="190" t="s">
        <v>14</v>
      </c>
      <c r="C418" s="198">
        <v>1000000</v>
      </c>
    </row>
    <row r="419" spans="1:3" s="1" customFormat="1" ht="21.75" customHeight="1">
      <c r="A419" s="192" t="s">
        <v>15</v>
      </c>
      <c r="B419" s="193" t="s">
        <v>643</v>
      </c>
      <c r="C419" s="199">
        <v>800000</v>
      </c>
    </row>
    <row r="420" spans="1:3" s="1" customFormat="1" ht="21.75" customHeight="1">
      <c r="A420" s="189" t="s">
        <v>16</v>
      </c>
      <c r="B420" s="190" t="s">
        <v>14</v>
      </c>
      <c r="C420" s="199">
        <v>600000</v>
      </c>
    </row>
    <row r="421" spans="1:3" s="1" customFormat="1" ht="18" customHeight="1" thickBot="1">
      <c r="A421" s="192" t="s">
        <v>16</v>
      </c>
      <c r="B421" s="193" t="s">
        <v>17</v>
      </c>
      <c r="C421" s="200">
        <v>400000</v>
      </c>
    </row>
    <row r="422" spans="1:3" s="5" customFormat="1" ht="18" customHeight="1" thickBot="1">
      <c r="A422" s="483" t="s">
        <v>18</v>
      </c>
      <c r="B422" s="484"/>
      <c r="C422" s="70">
        <v>3943277</v>
      </c>
    </row>
    <row r="423" spans="1:3" s="5" customFormat="1" ht="18" customHeight="1">
      <c r="A423" s="201" t="s">
        <v>615</v>
      </c>
      <c r="B423" s="202" t="s">
        <v>19</v>
      </c>
      <c r="C423" s="203">
        <v>1000000</v>
      </c>
    </row>
    <row r="424" spans="1:3" s="17" customFormat="1" ht="18" customHeight="1">
      <c r="A424" s="189" t="s">
        <v>20</v>
      </c>
      <c r="B424" s="190" t="s">
        <v>21</v>
      </c>
      <c r="C424" s="204">
        <v>343277</v>
      </c>
    </row>
    <row r="425" spans="1:3" s="1" customFormat="1" ht="18" customHeight="1">
      <c r="A425" s="189" t="s">
        <v>22</v>
      </c>
      <c r="B425" s="190" t="s">
        <v>643</v>
      </c>
      <c r="C425" s="204">
        <v>500000</v>
      </c>
    </row>
    <row r="426" spans="1:3" s="5" customFormat="1" ht="18" customHeight="1">
      <c r="A426" s="189" t="s">
        <v>23</v>
      </c>
      <c r="B426" s="190" t="s">
        <v>643</v>
      </c>
      <c r="C426" s="204">
        <v>1600000</v>
      </c>
    </row>
    <row r="427" spans="1:3" s="5" customFormat="1" ht="18" customHeight="1" thickBot="1">
      <c r="A427" s="192" t="s">
        <v>24</v>
      </c>
      <c r="B427" s="193" t="s">
        <v>643</v>
      </c>
      <c r="C427" s="205">
        <v>500000</v>
      </c>
    </row>
    <row r="428" spans="1:3" s="5" customFormat="1" ht="30" customHeight="1" thickBot="1" thickTop="1">
      <c r="A428" s="403" t="s">
        <v>136</v>
      </c>
      <c r="B428" s="399"/>
      <c r="C428" s="96">
        <f>C405+C411+C413+C422</f>
        <v>14338921.89</v>
      </c>
    </row>
    <row r="429" spans="1:3" s="5" customFormat="1" ht="18" customHeight="1" thickTop="1">
      <c r="A429" s="13"/>
      <c r="B429" s="13"/>
      <c r="C429" s="13"/>
    </row>
    <row r="430" spans="1:3" s="5" customFormat="1" ht="18" customHeight="1" thickBot="1">
      <c r="A430" s="1"/>
      <c r="B430" s="1"/>
      <c r="C430" s="1"/>
    </row>
    <row r="431" spans="1:3" s="1" customFormat="1" ht="27" customHeight="1" thickBot="1" thickTop="1">
      <c r="A431" s="404" t="s">
        <v>82</v>
      </c>
      <c r="B431" s="405"/>
      <c r="C431" s="406"/>
    </row>
    <row r="432" spans="1:256" ht="21" thickBot="1" thickTop="1">
      <c r="A432" s="387" t="s">
        <v>90</v>
      </c>
      <c r="B432" s="388"/>
      <c r="C432" s="389"/>
      <c r="D432" s="439"/>
      <c r="E432" s="439"/>
      <c r="F432" s="440"/>
      <c r="G432" s="438"/>
      <c r="H432" s="439"/>
      <c r="I432" s="440"/>
      <c r="J432" s="438"/>
      <c r="K432" s="439"/>
      <c r="L432" s="440"/>
      <c r="M432" s="438"/>
      <c r="N432" s="439"/>
      <c r="O432" s="440"/>
      <c r="P432" s="438"/>
      <c r="Q432" s="439"/>
      <c r="R432" s="440"/>
      <c r="S432" s="438"/>
      <c r="T432" s="439"/>
      <c r="U432" s="440"/>
      <c r="V432" s="438"/>
      <c r="W432" s="439"/>
      <c r="X432" s="440"/>
      <c r="Y432" s="438"/>
      <c r="Z432" s="439"/>
      <c r="AA432" s="440"/>
      <c r="AB432" s="438"/>
      <c r="AC432" s="439"/>
      <c r="AD432" s="440"/>
      <c r="AE432" s="438"/>
      <c r="AF432" s="439"/>
      <c r="AG432" s="440"/>
      <c r="AH432" s="438"/>
      <c r="AI432" s="439"/>
      <c r="AJ432" s="440"/>
      <c r="AK432" s="438"/>
      <c r="AL432" s="439"/>
      <c r="AM432" s="440"/>
      <c r="AN432" s="438"/>
      <c r="AO432" s="439"/>
      <c r="AP432" s="440"/>
      <c r="AQ432" s="438"/>
      <c r="AR432" s="439"/>
      <c r="AS432" s="440"/>
      <c r="AT432" s="438"/>
      <c r="AU432" s="439"/>
      <c r="AV432" s="440"/>
      <c r="AW432" s="438"/>
      <c r="AX432" s="439"/>
      <c r="AY432" s="440"/>
      <c r="AZ432" s="438"/>
      <c r="BA432" s="439"/>
      <c r="BB432" s="440"/>
      <c r="BC432" s="438"/>
      <c r="BD432" s="439"/>
      <c r="BE432" s="440"/>
      <c r="BF432" s="438"/>
      <c r="BG432" s="439"/>
      <c r="BH432" s="440"/>
      <c r="BI432" s="438"/>
      <c r="BJ432" s="439"/>
      <c r="BK432" s="440"/>
      <c r="BL432" s="438"/>
      <c r="BM432" s="439"/>
      <c r="BN432" s="440"/>
      <c r="BO432" s="438"/>
      <c r="BP432" s="439"/>
      <c r="BQ432" s="440"/>
      <c r="BR432" s="438"/>
      <c r="BS432" s="439"/>
      <c r="BT432" s="440"/>
      <c r="BU432" s="438"/>
      <c r="BV432" s="439"/>
      <c r="BW432" s="440"/>
      <c r="BX432" s="438"/>
      <c r="BY432" s="439"/>
      <c r="BZ432" s="440"/>
      <c r="CA432" s="438"/>
      <c r="CB432" s="439"/>
      <c r="CC432" s="440"/>
      <c r="CD432" s="438"/>
      <c r="CE432" s="439"/>
      <c r="CF432" s="440"/>
      <c r="CG432" s="438"/>
      <c r="CH432" s="439"/>
      <c r="CI432" s="440"/>
      <c r="CJ432" s="438"/>
      <c r="CK432" s="439"/>
      <c r="CL432" s="440"/>
      <c r="CM432" s="438"/>
      <c r="CN432" s="439"/>
      <c r="CO432" s="440"/>
      <c r="CP432" s="438"/>
      <c r="CQ432" s="439"/>
      <c r="CR432" s="440"/>
      <c r="CS432" s="438"/>
      <c r="CT432" s="439"/>
      <c r="CU432" s="440"/>
      <c r="CV432" s="438"/>
      <c r="CW432" s="439"/>
      <c r="CX432" s="440"/>
      <c r="CY432" s="438"/>
      <c r="CZ432" s="439"/>
      <c r="DA432" s="440"/>
      <c r="DB432" s="438"/>
      <c r="DC432" s="439"/>
      <c r="DD432" s="440"/>
      <c r="DE432" s="438"/>
      <c r="DF432" s="439"/>
      <c r="DG432" s="440"/>
      <c r="DH432" s="438"/>
      <c r="DI432" s="439"/>
      <c r="DJ432" s="440"/>
      <c r="DK432" s="438"/>
      <c r="DL432" s="439"/>
      <c r="DM432" s="440"/>
      <c r="DN432" s="438"/>
      <c r="DO432" s="439"/>
      <c r="DP432" s="440"/>
      <c r="DQ432" s="438"/>
      <c r="DR432" s="439"/>
      <c r="DS432" s="440"/>
      <c r="DT432" s="438"/>
      <c r="DU432" s="439"/>
      <c r="DV432" s="440"/>
      <c r="DW432" s="438"/>
      <c r="DX432" s="439"/>
      <c r="DY432" s="440"/>
      <c r="DZ432" s="438"/>
      <c r="EA432" s="439"/>
      <c r="EB432" s="440"/>
      <c r="EC432" s="438"/>
      <c r="ED432" s="439"/>
      <c r="EE432" s="440"/>
      <c r="EF432" s="438"/>
      <c r="EG432" s="439"/>
      <c r="EH432" s="440"/>
      <c r="EI432" s="438"/>
      <c r="EJ432" s="439"/>
      <c r="EK432" s="440"/>
      <c r="EL432" s="438"/>
      <c r="EM432" s="439"/>
      <c r="EN432" s="440"/>
      <c r="EO432" s="438"/>
      <c r="EP432" s="439"/>
      <c r="EQ432" s="440"/>
      <c r="ER432" s="438"/>
      <c r="ES432" s="439"/>
      <c r="ET432" s="440"/>
      <c r="EU432" s="438"/>
      <c r="EV432" s="439"/>
      <c r="EW432" s="440"/>
      <c r="EX432" s="438"/>
      <c r="EY432" s="439"/>
      <c r="EZ432" s="440"/>
      <c r="FA432" s="438"/>
      <c r="FB432" s="439"/>
      <c r="FC432" s="440"/>
      <c r="FD432" s="438"/>
      <c r="FE432" s="439"/>
      <c r="FF432" s="440"/>
      <c r="FG432" s="438"/>
      <c r="FH432" s="439"/>
      <c r="FI432" s="440"/>
      <c r="FJ432" s="438"/>
      <c r="FK432" s="439"/>
      <c r="FL432" s="440"/>
      <c r="FM432" s="438"/>
      <c r="FN432" s="439"/>
      <c r="FO432" s="440"/>
      <c r="FP432" s="438"/>
      <c r="FQ432" s="439"/>
      <c r="FR432" s="440"/>
      <c r="FS432" s="438"/>
      <c r="FT432" s="439"/>
      <c r="FU432" s="440"/>
      <c r="FV432" s="438"/>
      <c r="FW432" s="439"/>
      <c r="FX432" s="440"/>
      <c r="FY432" s="438"/>
      <c r="FZ432" s="439"/>
      <c r="GA432" s="440"/>
      <c r="GB432" s="438"/>
      <c r="GC432" s="439"/>
      <c r="GD432" s="440"/>
      <c r="GE432" s="438"/>
      <c r="GF432" s="439"/>
      <c r="GG432" s="440"/>
      <c r="GH432" s="438"/>
      <c r="GI432" s="439"/>
      <c r="GJ432" s="440"/>
      <c r="GK432" s="438"/>
      <c r="GL432" s="439"/>
      <c r="GM432" s="440"/>
      <c r="GN432" s="438"/>
      <c r="GO432" s="439"/>
      <c r="GP432" s="440"/>
      <c r="GQ432" s="438"/>
      <c r="GR432" s="439"/>
      <c r="GS432" s="440"/>
      <c r="GT432" s="438"/>
      <c r="GU432" s="439"/>
      <c r="GV432" s="440"/>
      <c r="GW432" s="438"/>
      <c r="GX432" s="439"/>
      <c r="GY432" s="440"/>
      <c r="GZ432" s="438"/>
      <c r="HA432" s="439"/>
      <c r="HB432" s="440"/>
      <c r="HC432" s="438"/>
      <c r="HD432" s="439"/>
      <c r="HE432" s="440"/>
      <c r="HF432" s="438"/>
      <c r="HG432" s="439"/>
      <c r="HH432" s="440"/>
      <c r="HI432" s="438"/>
      <c r="HJ432" s="439"/>
      <c r="HK432" s="440"/>
      <c r="HL432" s="438"/>
      <c r="HM432" s="439"/>
      <c r="HN432" s="440"/>
      <c r="HO432" s="438"/>
      <c r="HP432" s="439"/>
      <c r="HQ432" s="440"/>
      <c r="HR432" s="438"/>
      <c r="HS432" s="439"/>
      <c r="HT432" s="440"/>
      <c r="HU432" s="438"/>
      <c r="HV432" s="439"/>
      <c r="HW432" s="440"/>
      <c r="HX432" s="438"/>
      <c r="HY432" s="439"/>
      <c r="HZ432" s="440"/>
      <c r="IA432" s="438"/>
      <c r="IB432" s="439"/>
      <c r="IC432" s="440"/>
      <c r="ID432" s="438"/>
      <c r="IE432" s="439"/>
      <c r="IF432" s="440"/>
      <c r="IG432" s="438"/>
      <c r="IH432" s="439"/>
      <c r="II432" s="440"/>
      <c r="IJ432" s="438"/>
      <c r="IK432" s="439"/>
      <c r="IL432" s="440"/>
      <c r="IM432" s="438"/>
      <c r="IN432" s="439"/>
      <c r="IO432" s="440"/>
      <c r="IP432" s="438"/>
      <c r="IQ432" s="439"/>
      <c r="IR432" s="440"/>
      <c r="IS432" s="438"/>
      <c r="IT432" s="439"/>
      <c r="IU432" s="440"/>
      <c r="IV432" s="144"/>
    </row>
    <row r="433" spans="1:3" s="5" customFormat="1" ht="18" customHeight="1" thickTop="1">
      <c r="A433" s="518" t="s">
        <v>612</v>
      </c>
      <c r="B433" s="519"/>
      <c r="C433" s="12">
        <v>876180</v>
      </c>
    </row>
    <row r="434" spans="1:3" s="15" customFormat="1" ht="18" customHeight="1">
      <c r="A434" s="505" t="s">
        <v>611</v>
      </c>
      <c r="B434" s="506"/>
      <c r="C434" s="7">
        <v>4008350</v>
      </c>
    </row>
    <row r="435" spans="1:3" s="5" customFormat="1" ht="18" customHeight="1">
      <c r="A435" s="505" t="s">
        <v>610</v>
      </c>
      <c r="B435" s="506"/>
      <c r="C435" s="7">
        <v>1029837</v>
      </c>
    </row>
    <row r="436" spans="1:3" s="5" customFormat="1" ht="18" customHeight="1">
      <c r="A436" s="517" t="s">
        <v>615</v>
      </c>
      <c r="B436" s="457"/>
      <c r="C436" s="7">
        <v>8934194</v>
      </c>
    </row>
    <row r="437" spans="1:3" s="5" customFormat="1" ht="18" customHeight="1">
      <c r="A437" s="505" t="s">
        <v>613</v>
      </c>
      <c r="B437" s="506"/>
      <c r="C437" s="7">
        <v>4635048</v>
      </c>
    </row>
    <row r="438" spans="1:3" s="1" customFormat="1" ht="18" customHeight="1" thickBot="1">
      <c r="A438" s="505" t="s">
        <v>614</v>
      </c>
      <c r="B438" s="506"/>
      <c r="C438" s="7">
        <v>13097733</v>
      </c>
    </row>
    <row r="439" spans="1:3" s="1" customFormat="1" ht="18" customHeight="1" thickBot="1" thickTop="1">
      <c r="A439" s="523" t="s">
        <v>598</v>
      </c>
      <c r="B439" s="524"/>
      <c r="C439" s="97">
        <f>SUM(C433:C438)</f>
        <v>32581342</v>
      </c>
    </row>
    <row r="440" spans="1:3" s="5" customFormat="1" ht="26.25" customHeight="1" thickBot="1" thickTop="1">
      <c r="A440" s="403" t="s">
        <v>83</v>
      </c>
      <c r="B440" s="399"/>
      <c r="C440" s="96">
        <f>C439</f>
        <v>32581342</v>
      </c>
    </row>
    <row r="441" spans="1:3" s="1" customFormat="1" ht="18" customHeight="1" thickTop="1">
      <c r="A441" s="13"/>
      <c r="B441" s="13"/>
      <c r="C441" s="13"/>
    </row>
    <row r="442" spans="1:3" s="1" customFormat="1" ht="18" customHeight="1" thickBot="1">
      <c r="A442" s="13"/>
      <c r="B442" s="13"/>
      <c r="C442" s="13"/>
    </row>
    <row r="443" spans="1:3" s="5" customFormat="1" ht="24.75" customHeight="1" thickBot="1" thickTop="1">
      <c r="A443" s="404" t="s">
        <v>84</v>
      </c>
      <c r="B443" s="405"/>
      <c r="C443" s="406"/>
    </row>
    <row r="444" spans="1:3" s="1" customFormat="1" ht="18" customHeight="1" thickBot="1" thickTop="1">
      <c r="A444" s="473" t="s">
        <v>514</v>
      </c>
      <c r="B444" s="490"/>
      <c r="C444" s="491"/>
    </row>
    <row r="445" spans="1:3" s="5" customFormat="1" ht="18" customHeight="1" thickBot="1" thickTop="1">
      <c r="A445" s="384" t="s">
        <v>515</v>
      </c>
      <c r="B445" s="379"/>
      <c r="C445" s="184">
        <v>86373</v>
      </c>
    </row>
    <row r="446" spans="1:3" s="17" customFormat="1" ht="18" customHeight="1" thickBot="1" thickTop="1">
      <c r="A446" s="384" t="s">
        <v>516</v>
      </c>
      <c r="B446" s="379"/>
      <c r="C446" s="184">
        <v>62512</v>
      </c>
    </row>
    <row r="447" spans="1:3" s="1" customFormat="1" ht="19.5" customHeight="1" thickBot="1" thickTop="1">
      <c r="A447" s="384" t="s">
        <v>517</v>
      </c>
      <c r="B447" s="379"/>
      <c r="C447" s="184">
        <v>33040</v>
      </c>
    </row>
    <row r="448" spans="1:3" s="1" customFormat="1" ht="19.5" customHeight="1" thickBot="1" thickTop="1">
      <c r="A448" s="384" t="s">
        <v>518</v>
      </c>
      <c r="B448" s="379"/>
      <c r="C448" s="184">
        <v>20530</v>
      </c>
    </row>
    <row r="449" spans="1:3" s="1" customFormat="1" ht="19.5" customHeight="1" thickBot="1" thickTop="1">
      <c r="A449" s="384" t="s">
        <v>519</v>
      </c>
      <c r="B449" s="379"/>
      <c r="C449" s="184">
        <v>4330</v>
      </c>
    </row>
    <row r="450" spans="1:3" s="1" customFormat="1" ht="19.5" customHeight="1" thickBot="1" thickTop="1">
      <c r="A450" s="384" t="s">
        <v>520</v>
      </c>
      <c r="B450" s="379"/>
      <c r="C450" s="185">
        <v>274313</v>
      </c>
    </row>
    <row r="451" spans="1:3" s="1" customFormat="1" ht="30" customHeight="1" thickBot="1">
      <c r="A451" s="180" t="s">
        <v>76</v>
      </c>
      <c r="B451" s="181"/>
      <c r="C451" s="183">
        <f>SUM(C445:C450)</f>
        <v>481098</v>
      </c>
    </row>
    <row r="452" spans="1:3" s="13" customFormat="1" ht="18" customHeight="1" thickTop="1">
      <c r="A452" s="17"/>
      <c r="B452" s="17"/>
      <c r="C452" s="17"/>
    </row>
    <row r="453" s="1" customFormat="1" ht="18" customHeight="1" thickBot="1"/>
    <row r="454" spans="1:3" s="1" customFormat="1" ht="29.25" customHeight="1" thickBot="1" thickTop="1">
      <c r="A454" s="508" t="s">
        <v>139</v>
      </c>
      <c r="B454" s="509"/>
      <c r="C454" s="510"/>
    </row>
    <row r="455" spans="1:3" s="13" customFormat="1" ht="18" customHeight="1" thickBot="1" thickTop="1">
      <c r="A455" s="511" t="s">
        <v>27</v>
      </c>
      <c r="B455" s="512"/>
      <c r="C455" s="513"/>
    </row>
    <row r="456" spans="1:3" s="13" customFormat="1" ht="18" customHeight="1" thickBot="1" thickTop="1">
      <c r="A456" s="451" t="s">
        <v>614</v>
      </c>
      <c r="B456" s="452"/>
      <c r="C456" s="453"/>
    </row>
    <row r="457" spans="1:3" s="15" customFormat="1" ht="18" customHeight="1" thickTop="1">
      <c r="A457" s="427" t="s">
        <v>607</v>
      </c>
      <c r="B457" s="270" t="s">
        <v>145</v>
      </c>
      <c r="C457" s="10">
        <v>1015000</v>
      </c>
    </row>
    <row r="458" spans="1:3" s="1" customFormat="1" ht="30" customHeight="1" thickBot="1">
      <c r="A458" s="428"/>
      <c r="B458" s="271" t="s">
        <v>146</v>
      </c>
      <c r="C458" s="289">
        <v>490000</v>
      </c>
    </row>
    <row r="459" spans="1:3" s="15" customFormat="1" ht="18" customHeight="1" thickBot="1" thickTop="1">
      <c r="A459" s="502" t="s">
        <v>590</v>
      </c>
      <c r="B459" s="419"/>
      <c r="C459" s="16">
        <f>SUM(C457:C458)</f>
        <v>1505000</v>
      </c>
    </row>
    <row r="460" spans="1:3" s="1" customFormat="1" ht="18" customHeight="1" thickBot="1" thickTop="1">
      <c r="A460" s="25" t="s">
        <v>615</v>
      </c>
      <c r="B460" s="26"/>
      <c r="C460" s="27"/>
    </row>
    <row r="461" spans="1:3" s="5" customFormat="1" ht="21.75" customHeight="1" thickTop="1">
      <c r="A461" s="427" t="s">
        <v>621</v>
      </c>
      <c r="B461" s="272" t="s">
        <v>79</v>
      </c>
      <c r="C461" s="10">
        <v>1220454</v>
      </c>
    </row>
    <row r="462" spans="1:3" s="5" customFormat="1" ht="21.75" customHeight="1" thickBot="1">
      <c r="A462" s="428"/>
      <c r="B462" s="272" t="s">
        <v>147</v>
      </c>
      <c r="C462" s="7">
        <v>1909947</v>
      </c>
    </row>
    <row r="463" spans="1:3" s="1" customFormat="1" ht="18" customHeight="1" thickBot="1" thickTop="1">
      <c r="A463" s="414" t="s">
        <v>601</v>
      </c>
      <c r="B463" s="415"/>
      <c r="C463" s="97">
        <f>SUM(C461:C462)</f>
        <v>3130401</v>
      </c>
    </row>
    <row r="464" spans="1:3" s="15" customFormat="1" ht="27.75" customHeight="1" thickBot="1" thickTop="1">
      <c r="A464" s="416" t="s">
        <v>75</v>
      </c>
      <c r="B464" s="417"/>
      <c r="C464" s="99">
        <f>C459+C463</f>
        <v>4635401</v>
      </c>
    </row>
    <row r="465" spans="1:3" s="15" customFormat="1" ht="18" customHeight="1" thickTop="1">
      <c r="A465" s="1"/>
      <c r="B465" s="1"/>
      <c r="C465" s="1"/>
    </row>
    <row r="466" spans="1:3" s="15" customFormat="1" ht="18" customHeight="1" thickBot="1">
      <c r="A466" s="1"/>
      <c r="B466" s="1"/>
      <c r="C466" s="1"/>
    </row>
    <row r="467" spans="1:3" s="22" customFormat="1" ht="30" customHeight="1" thickBot="1" thickTop="1">
      <c r="A467" s="508" t="s">
        <v>623</v>
      </c>
      <c r="B467" s="509"/>
      <c r="C467" s="510"/>
    </row>
    <row r="468" spans="1:3" s="1" customFormat="1" ht="21.75" customHeight="1" thickBot="1" thickTop="1">
      <c r="A468" s="520" t="s">
        <v>624</v>
      </c>
      <c r="B468" s="521"/>
      <c r="C468" s="522"/>
    </row>
    <row r="469" spans="1:3" s="1" customFormat="1" ht="18" customHeight="1" thickBot="1" thickTop="1">
      <c r="A469" s="451" t="s">
        <v>611</v>
      </c>
      <c r="B469" s="452"/>
      <c r="C469" s="453"/>
    </row>
    <row r="470" spans="1:3" s="1" customFormat="1" ht="18" customHeight="1" thickTop="1">
      <c r="A470" s="11" t="s">
        <v>605</v>
      </c>
      <c r="B470" s="2" t="s">
        <v>630</v>
      </c>
      <c r="C470" s="7">
        <v>1640821.92</v>
      </c>
    </row>
    <row r="471" spans="1:3" s="1" customFormat="1" ht="19.5" customHeight="1" thickBot="1">
      <c r="A471" s="14" t="s">
        <v>604</v>
      </c>
      <c r="B471" s="2" t="s">
        <v>631</v>
      </c>
      <c r="C471" s="8">
        <v>2045208</v>
      </c>
    </row>
    <row r="472" spans="1:3" s="1" customFormat="1" ht="18" customHeight="1" thickBot="1" thickTop="1">
      <c r="A472" s="418" t="s">
        <v>599</v>
      </c>
      <c r="B472" s="419"/>
      <c r="C472" s="69">
        <f>C470+C471</f>
        <v>3686029.92</v>
      </c>
    </row>
    <row r="473" spans="1:3" s="1" customFormat="1" ht="18" customHeight="1" thickBot="1" thickTop="1">
      <c r="A473" s="451" t="s">
        <v>615</v>
      </c>
      <c r="B473" s="452"/>
      <c r="C473" s="453"/>
    </row>
    <row r="474" spans="1:3" s="1" customFormat="1" ht="18" customHeight="1" thickTop="1">
      <c r="A474" s="11" t="s">
        <v>622</v>
      </c>
      <c r="B474" s="2" t="s">
        <v>632</v>
      </c>
      <c r="C474" s="6">
        <v>6953626.68</v>
      </c>
    </row>
    <row r="475" spans="1:3" s="1" customFormat="1" ht="18" customHeight="1">
      <c r="A475" s="11" t="s">
        <v>633</v>
      </c>
      <c r="B475" s="4" t="s">
        <v>634</v>
      </c>
      <c r="C475" s="7">
        <v>1459812.96</v>
      </c>
    </row>
    <row r="476" spans="1:3" s="1" customFormat="1" ht="19.5" customHeight="1" thickBot="1">
      <c r="A476" s="14" t="s">
        <v>635</v>
      </c>
      <c r="B476" s="3" t="s">
        <v>636</v>
      </c>
      <c r="C476" s="8">
        <v>1059277.2</v>
      </c>
    </row>
    <row r="477" spans="1:3" s="5" customFormat="1" ht="18" customHeight="1" thickBot="1" thickTop="1">
      <c r="A477" s="414" t="s">
        <v>601</v>
      </c>
      <c r="B477" s="415"/>
      <c r="C477" s="206">
        <f>C474+C475+C476</f>
        <v>9472716.84</v>
      </c>
    </row>
    <row r="478" spans="1:3" s="5" customFormat="1" ht="27.75" customHeight="1" thickBot="1">
      <c r="A478" s="469" t="s">
        <v>137</v>
      </c>
      <c r="B478" s="470"/>
      <c r="C478" s="182">
        <f>C472+C477</f>
        <v>13158746.76</v>
      </c>
    </row>
    <row r="479" ht="13.5" thickTop="1"/>
    <row r="480" spans="1:3" s="1" customFormat="1" ht="18" customHeight="1">
      <c r="A480" s="73"/>
      <c r="B480" s="73"/>
      <c r="C480" s="74"/>
    </row>
    <row r="481" spans="1:3" s="1" customFormat="1" ht="18" customHeight="1" thickBot="1">
      <c r="A481" s="5"/>
      <c r="B481" s="5"/>
      <c r="C481" s="5"/>
    </row>
    <row r="482" spans="1:3" s="1" customFormat="1" ht="30" customHeight="1" thickBot="1" thickTop="1">
      <c r="A482" s="404" t="s">
        <v>80</v>
      </c>
      <c r="B482" s="405"/>
      <c r="C482" s="406"/>
    </row>
    <row r="483" spans="1:3" s="1" customFormat="1" ht="19.5" customHeight="1" thickBot="1" thickTop="1">
      <c r="A483" s="583" t="s">
        <v>333</v>
      </c>
      <c r="B483" s="584"/>
      <c r="C483" s="585"/>
    </row>
    <row r="484" spans="1:3" s="1" customFormat="1" ht="42" customHeight="1" thickTop="1">
      <c r="A484" s="492" t="s">
        <v>94</v>
      </c>
      <c r="B484" s="493"/>
      <c r="C484" s="12">
        <v>3152448.9</v>
      </c>
    </row>
    <row r="485" spans="1:3" s="1" customFormat="1" ht="34.5" customHeight="1">
      <c r="A485" s="586" t="s">
        <v>95</v>
      </c>
      <c r="B485" s="466"/>
      <c r="C485" s="7">
        <v>1836691.08</v>
      </c>
    </row>
    <row r="486" spans="1:3" s="1" customFormat="1" ht="42.75" customHeight="1">
      <c r="A486" s="586" t="s">
        <v>96</v>
      </c>
      <c r="B486" s="466"/>
      <c r="C486" s="7">
        <v>6501545.98</v>
      </c>
    </row>
    <row r="487" spans="1:3" s="1" customFormat="1" ht="33" customHeight="1" thickBot="1">
      <c r="A487" s="494" t="s">
        <v>97</v>
      </c>
      <c r="B487" s="495"/>
      <c r="C487" s="113">
        <v>6926963.55</v>
      </c>
    </row>
    <row r="488" spans="1:3" s="1" customFormat="1" ht="21.75" customHeight="1" thickBot="1" thickTop="1">
      <c r="A488" s="471" t="s">
        <v>81</v>
      </c>
      <c r="B488" s="472"/>
      <c r="C488" s="105">
        <f>+SUM(C484:C487)</f>
        <v>18417649.51</v>
      </c>
    </row>
    <row r="489" s="1" customFormat="1" ht="24" customHeight="1" thickTop="1"/>
    <row r="490" s="1" customFormat="1" ht="19.5" customHeight="1" thickBot="1"/>
    <row r="491" spans="1:3" s="1" customFormat="1" ht="27" customHeight="1" thickBot="1" thickTop="1">
      <c r="A491" s="404" t="s">
        <v>334</v>
      </c>
      <c r="B491" s="405"/>
      <c r="C491" s="406"/>
    </row>
    <row r="492" spans="1:3" s="1" customFormat="1" ht="18" customHeight="1" thickBot="1" thickTop="1">
      <c r="A492" s="473" t="s">
        <v>335</v>
      </c>
      <c r="B492" s="474"/>
      <c r="C492" s="475"/>
    </row>
    <row r="493" spans="1:3" s="207" customFormat="1" ht="18" customHeight="1" thickBot="1" thickTop="1">
      <c r="A493" s="476" t="s">
        <v>614</v>
      </c>
      <c r="B493" s="477"/>
      <c r="C493" s="360">
        <f>SUM(C494:C497)</f>
        <v>10185000</v>
      </c>
    </row>
    <row r="494" spans="1:3" s="1" customFormat="1" ht="64.5" customHeight="1" thickTop="1">
      <c r="A494" s="300" t="s">
        <v>336</v>
      </c>
      <c r="B494" s="78" t="s">
        <v>337</v>
      </c>
      <c r="C494" s="237">
        <v>5000000</v>
      </c>
    </row>
    <row r="495" spans="1:3" s="1" customFormat="1" ht="44.25" customHeight="1">
      <c r="A495" s="359" t="s">
        <v>617</v>
      </c>
      <c r="B495" s="79" t="s">
        <v>338</v>
      </c>
      <c r="C495" s="238">
        <v>435000</v>
      </c>
    </row>
    <row r="496" spans="1:3" s="1" customFormat="1" ht="198" customHeight="1">
      <c r="A496" s="301" t="s">
        <v>607</v>
      </c>
      <c r="B496" s="79" t="s">
        <v>392</v>
      </c>
      <c r="C496" s="238">
        <v>4150000</v>
      </c>
    </row>
    <row r="497" spans="1:3" s="1" customFormat="1" ht="63.75" customHeight="1" thickBot="1">
      <c r="A497" s="302" t="s">
        <v>393</v>
      </c>
      <c r="B497" s="80" t="s">
        <v>98</v>
      </c>
      <c r="C497" s="285">
        <v>600000</v>
      </c>
    </row>
    <row r="498" spans="1:3" s="207" customFormat="1" ht="18" customHeight="1" thickBot="1" thickTop="1">
      <c r="A498" s="476" t="s">
        <v>615</v>
      </c>
      <c r="B498" s="477"/>
      <c r="C498" s="360">
        <f>SUM(C499:C501)</f>
        <v>8394700</v>
      </c>
    </row>
    <row r="499" spans="1:3" s="1" customFormat="1" ht="77.25" customHeight="1" thickTop="1">
      <c r="A499" s="303" t="s">
        <v>394</v>
      </c>
      <c r="B499" s="81" t="s">
        <v>395</v>
      </c>
      <c r="C499" s="6">
        <f>7152.3*1000</f>
        <v>7152300</v>
      </c>
    </row>
    <row r="500" spans="1:3" s="17" customFormat="1" ht="39.75" customHeight="1">
      <c r="A500" s="304" t="s">
        <v>621</v>
      </c>
      <c r="B500" s="80" t="s">
        <v>396</v>
      </c>
      <c r="C500" s="7">
        <f>983.6*1000</f>
        <v>983600</v>
      </c>
    </row>
    <row r="501" spans="1:3" s="1" customFormat="1" ht="72" customHeight="1" thickBot="1">
      <c r="A501" s="305" t="s">
        <v>586</v>
      </c>
      <c r="B501" s="80" t="s">
        <v>397</v>
      </c>
      <c r="C501" s="8">
        <f>258.8*1000</f>
        <v>258800</v>
      </c>
    </row>
    <row r="502" spans="1:3" s="207" customFormat="1" ht="18" customHeight="1" thickBot="1" thickTop="1">
      <c r="A502" s="476" t="s">
        <v>611</v>
      </c>
      <c r="B502" s="477"/>
      <c r="C502" s="284">
        <f>SUM(C503:C504)</f>
        <v>750000</v>
      </c>
    </row>
    <row r="503" spans="1:3" s="1" customFormat="1" ht="48" customHeight="1" thickTop="1">
      <c r="A503" s="303" t="s">
        <v>398</v>
      </c>
      <c r="B503" s="80" t="s">
        <v>399</v>
      </c>
      <c r="C503" s="237">
        <v>400000</v>
      </c>
    </row>
    <row r="504" spans="1:3" s="1" customFormat="1" ht="18" customHeight="1" thickBot="1">
      <c r="A504" s="304" t="s">
        <v>605</v>
      </c>
      <c r="B504" s="80" t="s">
        <v>400</v>
      </c>
      <c r="C504" s="238">
        <v>350000</v>
      </c>
    </row>
    <row r="505" spans="1:3" s="207" customFormat="1" ht="18" customHeight="1" thickBot="1" thickTop="1">
      <c r="A505" s="476" t="s">
        <v>612</v>
      </c>
      <c r="B505" s="477"/>
      <c r="C505" s="284">
        <f>SUM(C506:C508)</f>
        <v>13237500</v>
      </c>
    </row>
    <row r="506" spans="1:3" s="1" customFormat="1" ht="88.5" customHeight="1" thickTop="1">
      <c r="A506" s="303" t="s">
        <v>401</v>
      </c>
      <c r="B506" s="81" t="s">
        <v>402</v>
      </c>
      <c r="C506" s="6">
        <v>12500000</v>
      </c>
    </row>
    <row r="507" spans="1:3" s="1" customFormat="1" ht="44.25" customHeight="1">
      <c r="A507" s="304" t="s">
        <v>403</v>
      </c>
      <c r="B507" s="80" t="s">
        <v>404</v>
      </c>
      <c r="C507" s="7">
        <f>519.4*1000</f>
        <v>519400</v>
      </c>
    </row>
    <row r="508" spans="1:3" s="1" customFormat="1" ht="53.25" customHeight="1" thickBot="1">
      <c r="A508" s="305" t="s">
        <v>642</v>
      </c>
      <c r="B508" s="82" t="s">
        <v>405</v>
      </c>
      <c r="C508" s="8">
        <f>218.1*1000</f>
        <v>218100</v>
      </c>
    </row>
    <row r="509" spans="1:3" s="1" customFormat="1" ht="18" customHeight="1" thickBot="1" thickTop="1">
      <c r="A509" s="478" t="s">
        <v>406</v>
      </c>
      <c r="B509" s="479"/>
      <c r="C509" s="361">
        <f>SUM(C505,C502,C498,C493)</f>
        <v>32567200</v>
      </c>
    </row>
    <row r="510" spans="1:3" s="1" customFormat="1" ht="18" customHeight="1" thickBot="1" thickTop="1">
      <c r="A510" s="393" t="s">
        <v>407</v>
      </c>
      <c r="B510" s="394"/>
      <c r="C510" s="395"/>
    </row>
    <row r="511" spans="1:3" s="207" customFormat="1" ht="18" customHeight="1" thickBot="1" thickTop="1">
      <c r="A511" s="476" t="s">
        <v>614</v>
      </c>
      <c r="B511" s="477"/>
      <c r="C511" s="360">
        <f>SUM(C512:C516)</f>
        <v>1509080</v>
      </c>
    </row>
    <row r="512" spans="1:3" s="1" customFormat="1" ht="46.5" customHeight="1" thickTop="1">
      <c r="A512" s="306" t="s">
        <v>617</v>
      </c>
      <c r="B512" s="84" t="s">
        <v>408</v>
      </c>
      <c r="C512" s="6">
        <f>274.89*1000</f>
        <v>274890</v>
      </c>
    </row>
    <row r="513" spans="1:3" s="1" customFormat="1" ht="39.75" customHeight="1">
      <c r="A513" s="307" t="s">
        <v>609</v>
      </c>
      <c r="B513" s="84" t="s">
        <v>409</v>
      </c>
      <c r="C513" s="7">
        <v>400000</v>
      </c>
    </row>
    <row r="514" spans="1:3" s="1" customFormat="1" ht="47.25" customHeight="1">
      <c r="A514" s="307" t="s">
        <v>616</v>
      </c>
      <c r="B514" s="84" t="s">
        <v>410</v>
      </c>
      <c r="C514" s="7">
        <f>248.79*1000</f>
        <v>248790</v>
      </c>
    </row>
    <row r="515" spans="1:3" s="1" customFormat="1" ht="49.5" customHeight="1">
      <c r="A515" s="392" t="s">
        <v>607</v>
      </c>
      <c r="B515" s="84" t="s">
        <v>411</v>
      </c>
      <c r="C515" s="113">
        <v>403000</v>
      </c>
    </row>
    <row r="516" spans="1:3" s="1" customFormat="1" ht="58.5" customHeight="1" thickBot="1">
      <c r="A516" s="390"/>
      <c r="B516" s="83" t="s">
        <v>412</v>
      </c>
      <c r="C516" s="113">
        <f>182.4*1000</f>
        <v>182400</v>
      </c>
    </row>
    <row r="517" spans="1:3" s="1" customFormat="1" ht="22.5" customHeight="1" thickBot="1" thickTop="1">
      <c r="A517" s="476" t="s">
        <v>615</v>
      </c>
      <c r="B517" s="587"/>
      <c r="C517" s="360">
        <f>SUM(C518:C526)</f>
        <v>3838899.57</v>
      </c>
    </row>
    <row r="518" spans="1:3" s="1" customFormat="1" ht="51" customHeight="1" thickTop="1">
      <c r="A518" s="400" t="s">
        <v>586</v>
      </c>
      <c r="B518" s="85" t="s">
        <v>413</v>
      </c>
      <c r="C518" s="286">
        <v>1000000</v>
      </c>
    </row>
    <row r="519" spans="1:3" s="1" customFormat="1" ht="32.25" customHeight="1">
      <c r="A519" s="391"/>
      <c r="B519" s="86" t="s">
        <v>414</v>
      </c>
      <c r="C519" s="6">
        <f>178.287*1000</f>
        <v>178287</v>
      </c>
    </row>
    <row r="520" spans="1:3" s="1" customFormat="1" ht="65.25" customHeight="1">
      <c r="A520" s="392" t="s">
        <v>603</v>
      </c>
      <c r="B520" s="86" t="s">
        <v>415</v>
      </c>
      <c r="C520" s="6">
        <f>307.857*1000</f>
        <v>307857</v>
      </c>
    </row>
    <row r="521" spans="1:3" s="1" customFormat="1" ht="65.25" customHeight="1">
      <c r="A521" s="401"/>
      <c r="B521" s="86" t="s">
        <v>416</v>
      </c>
      <c r="C521" s="6">
        <f>608.63657*1000</f>
        <v>608636.57</v>
      </c>
    </row>
    <row r="522" spans="1:3" s="1" customFormat="1" ht="39" customHeight="1">
      <c r="A522" s="401"/>
      <c r="B522" s="86" t="s">
        <v>417</v>
      </c>
      <c r="C522" s="6">
        <v>205000</v>
      </c>
    </row>
    <row r="523" spans="1:3" s="1" customFormat="1" ht="43.5" customHeight="1">
      <c r="A523" s="391"/>
      <c r="B523" s="86" t="s">
        <v>418</v>
      </c>
      <c r="C523" s="7">
        <f>506.252*1000</f>
        <v>506252</v>
      </c>
    </row>
    <row r="524" spans="1:3" s="1" customFormat="1" ht="48" customHeight="1">
      <c r="A524" s="307" t="s">
        <v>622</v>
      </c>
      <c r="B524" s="86" t="s">
        <v>419</v>
      </c>
      <c r="C524" s="7">
        <v>630000</v>
      </c>
    </row>
    <row r="525" spans="1:3" s="1" customFormat="1" ht="73.5" customHeight="1">
      <c r="A525" s="308" t="s">
        <v>420</v>
      </c>
      <c r="B525" s="86" t="s">
        <v>421</v>
      </c>
      <c r="C525" s="113">
        <f>342.025*1000</f>
        <v>342025</v>
      </c>
    </row>
    <row r="526" spans="1:3" s="1" customFormat="1" ht="50.25" customHeight="1" thickBot="1">
      <c r="A526" s="309" t="s">
        <v>422</v>
      </c>
      <c r="B526" s="86" t="s">
        <v>423</v>
      </c>
      <c r="C526" s="113">
        <f>60.842*1000</f>
        <v>60842</v>
      </c>
    </row>
    <row r="527" spans="1:3" s="1" customFormat="1" ht="22.5" customHeight="1" thickBot="1" thickTop="1">
      <c r="A527" s="476" t="s">
        <v>610</v>
      </c>
      <c r="B527" s="587"/>
      <c r="C527" s="360">
        <f>SUM(C528:C528)</f>
        <v>176231.28</v>
      </c>
    </row>
    <row r="528" spans="1:3" s="1" customFormat="1" ht="54" customHeight="1" thickBot="1" thickTop="1">
      <c r="A528" s="306" t="s">
        <v>618</v>
      </c>
      <c r="B528" s="362" t="s">
        <v>424</v>
      </c>
      <c r="C528" s="363">
        <f>176.23128*1000</f>
        <v>176231.28</v>
      </c>
    </row>
    <row r="529" spans="1:3" s="1" customFormat="1" ht="24.75" customHeight="1" thickTop="1">
      <c r="A529" s="365"/>
      <c r="B529" s="366"/>
      <c r="C529" s="367"/>
    </row>
    <row r="530" spans="1:3" s="1" customFormat="1" ht="23.25" customHeight="1" thickBot="1">
      <c r="A530" s="368"/>
      <c r="B530" s="369"/>
      <c r="C530" s="370"/>
    </row>
    <row r="531" spans="1:3" s="1" customFormat="1" ht="22.5" customHeight="1" thickBot="1" thickTop="1">
      <c r="A531" s="603" t="s">
        <v>611</v>
      </c>
      <c r="B531" s="604"/>
      <c r="C531" s="364">
        <f>SUM(C532:C541)</f>
        <v>4738695.9799999995</v>
      </c>
    </row>
    <row r="532" spans="1:3" s="1" customFormat="1" ht="52.5" customHeight="1" thickTop="1">
      <c r="A532" s="400" t="s">
        <v>605</v>
      </c>
      <c r="B532" s="83" t="s">
        <v>425</v>
      </c>
      <c r="C532" s="287">
        <f>262.265*1000</f>
        <v>262265</v>
      </c>
    </row>
    <row r="533" spans="1:3" s="1" customFormat="1" ht="43.5" customHeight="1">
      <c r="A533" s="401"/>
      <c r="B533" s="83" t="s">
        <v>426</v>
      </c>
      <c r="C533" s="287">
        <v>374000</v>
      </c>
    </row>
    <row r="534" spans="1:3" s="1" customFormat="1" ht="32.25" customHeight="1">
      <c r="A534" s="391"/>
      <c r="B534" s="83" t="s">
        <v>427</v>
      </c>
      <c r="C534" s="287">
        <f>1695.67571*1000</f>
        <v>1695675.71</v>
      </c>
    </row>
    <row r="535" spans="1:3" s="1" customFormat="1" ht="48.75" customHeight="1">
      <c r="A535" s="392" t="s">
        <v>608</v>
      </c>
      <c r="B535" s="83" t="s">
        <v>428</v>
      </c>
      <c r="C535" s="7">
        <f>1289.864*1000</f>
        <v>1289864</v>
      </c>
    </row>
    <row r="536" spans="1:3" s="1" customFormat="1" ht="52.5" customHeight="1">
      <c r="A536" s="401"/>
      <c r="B536" s="83" t="s">
        <v>429</v>
      </c>
      <c r="C536" s="6">
        <v>270000</v>
      </c>
    </row>
    <row r="537" spans="1:3" s="1" customFormat="1" ht="56.25" customHeight="1">
      <c r="A537" s="401"/>
      <c r="B537" s="83" t="s">
        <v>430</v>
      </c>
      <c r="C537" s="6">
        <f>234.329*1000</f>
        <v>234329</v>
      </c>
    </row>
    <row r="538" spans="1:3" s="1" customFormat="1" ht="48" customHeight="1">
      <c r="A538" s="401"/>
      <c r="B538" s="83" t="s">
        <v>431</v>
      </c>
      <c r="C538" s="6">
        <f>199.52827*1000</f>
        <v>199528.27</v>
      </c>
    </row>
    <row r="539" spans="1:3" s="1" customFormat="1" ht="43.5" customHeight="1">
      <c r="A539" s="401"/>
      <c r="B539" s="83" t="s">
        <v>432</v>
      </c>
      <c r="C539" s="6">
        <f>59.034*1000</f>
        <v>59034</v>
      </c>
    </row>
    <row r="540" spans="1:3" s="1" customFormat="1" ht="43.5" customHeight="1">
      <c r="A540" s="391"/>
      <c r="B540" s="83" t="s">
        <v>433</v>
      </c>
      <c r="C540" s="6">
        <v>48000</v>
      </c>
    </row>
    <row r="541" spans="1:3" s="1" customFormat="1" ht="56.25" customHeight="1" thickBot="1">
      <c r="A541" s="309" t="s">
        <v>604</v>
      </c>
      <c r="B541" s="84" t="s">
        <v>434</v>
      </c>
      <c r="C541" s="113">
        <v>306000</v>
      </c>
    </row>
    <row r="542" spans="1:3" s="1" customFormat="1" ht="22.5" customHeight="1" thickBot="1" thickTop="1">
      <c r="A542" s="476" t="s">
        <v>612</v>
      </c>
      <c r="B542" s="587"/>
      <c r="C542" s="284">
        <f>SUM(C543:C547)</f>
        <v>892574.6</v>
      </c>
    </row>
    <row r="543" spans="1:3" s="1" customFormat="1" ht="41.25" customHeight="1" thickTop="1">
      <c r="A543" s="400" t="s">
        <v>591</v>
      </c>
      <c r="B543" s="83" t="s">
        <v>435</v>
      </c>
      <c r="C543" s="287">
        <f>396.5066*1000</f>
        <v>396506.6</v>
      </c>
    </row>
    <row r="544" spans="1:3" s="1" customFormat="1" ht="69.75" customHeight="1">
      <c r="A544" s="391"/>
      <c r="B544" s="83" t="s">
        <v>436</v>
      </c>
      <c r="C544" s="6">
        <f>35.068*1000</f>
        <v>35068</v>
      </c>
    </row>
    <row r="545" spans="1:3" s="1" customFormat="1" ht="56.25" customHeight="1">
      <c r="A545" s="307" t="s">
        <v>620</v>
      </c>
      <c r="B545" s="83" t="s">
        <v>437</v>
      </c>
      <c r="C545" s="7">
        <v>100000</v>
      </c>
    </row>
    <row r="546" spans="1:3" s="1" customFormat="1" ht="49.5" customHeight="1">
      <c r="A546" s="392" t="s">
        <v>438</v>
      </c>
      <c r="B546" s="83" t="s">
        <v>439</v>
      </c>
      <c r="C546" s="113">
        <v>150000</v>
      </c>
    </row>
    <row r="547" spans="1:3" s="1" customFormat="1" ht="58.5" customHeight="1" thickBot="1">
      <c r="A547" s="390"/>
      <c r="B547" s="208" t="s">
        <v>440</v>
      </c>
      <c r="C547" s="113">
        <v>211000</v>
      </c>
    </row>
    <row r="548" spans="1:3" s="1" customFormat="1" ht="18" customHeight="1" thickBot="1" thickTop="1">
      <c r="A548" s="590" t="s">
        <v>521</v>
      </c>
      <c r="B548" s="591"/>
      <c r="C548" s="288">
        <f>SUM(C511,C517,C527,C531,C542)</f>
        <v>11155481.43</v>
      </c>
    </row>
    <row r="549" spans="1:3" s="1" customFormat="1" ht="29.25" customHeight="1" thickBot="1" thickTop="1">
      <c r="A549" s="544" t="s">
        <v>138</v>
      </c>
      <c r="B549" s="596"/>
      <c r="C549" s="105">
        <f>SUM(C548,C509)</f>
        <v>43722681.43</v>
      </c>
    </row>
    <row r="550" s="1" customFormat="1" ht="18" customHeight="1" thickTop="1"/>
    <row r="551" s="1" customFormat="1" ht="18" customHeight="1" thickBot="1"/>
    <row r="552" spans="1:3" s="1" customFormat="1" ht="27" customHeight="1" thickBot="1" thickTop="1">
      <c r="A552" s="404" t="s">
        <v>77</v>
      </c>
      <c r="B552" s="405"/>
      <c r="C552" s="406"/>
    </row>
    <row r="553" spans="1:3" s="1" customFormat="1" ht="18" customHeight="1" thickBot="1" thickTop="1">
      <c r="A553" s="393" t="s">
        <v>99</v>
      </c>
      <c r="B553" s="394"/>
      <c r="C553" s="395"/>
    </row>
    <row r="554" spans="1:3" s="1" customFormat="1" ht="18" customHeight="1" thickBot="1" thickTop="1">
      <c r="A554" s="310" t="s">
        <v>522</v>
      </c>
      <c r="B554" s="311"/>
      <c r="C554" s="312"/>
    </row>
    <row r="555" spans="1:3" s="1" customFormat="1" ht="18" customHeight="1" thickTop="1">
      <c r="A555" s="225" t="s">
        <v>523</v>
      </c>
      <c r="B555" s="91" t="s">
        <v>524</v>
      </c>
      <c r="C555" s="222">
        <v>64376399</v>
      </c>
    </row>
    <row r="556" spans="1:3" s="1" customFormat="1" ht="18" customHeight="1">
      <c r="A556" s="214" t="s">
        <v>525</v>
      </c>
      <c r="B556" s="87" t="s">
        <v>565</v>
      </c>
      <c r="C556" s="215">
        <f>161030+1516208</f>
        <v>1677238</v>
      </c>
    </row>
    <row r="557" spans="1:3" s="1" customFormat="1" ht="19.5" customHeight="1">
      <c r="A557" s="214" t="s">
        <v>526</v>
      </c>
      <c r="B557" s="87" t="s">
        <v>565</v>
      </c>
      <c r="C557" s="215">
        <f>4207287+66849+174591</f>
        <v>4448727</v>
      </c>
    </row>
    <row r="558" spans="1:3" s="1" customFormat="1" ht="18" customHeight="1">
      <c r="A558" s="214"/>
      <c r="B558" s="87" t="s">
        <v>305</v>
      </c>
      <c r="C558" s="215">
        <v>19190594</v>
      </c>
    </row>
    <row r="559" spans="1:3" s="1" customFormat="1" ht="18" customHeight="1">
      <c r="A559" s="214" t="s">
        <v>527</v>
      </c>
      <c r="B559" s="87" t="s">
        <v>565</v>
      </c>
      <c r="C559" s="215">
        <v>926218</v>
      </c>
    </row>
    <row r="560" spans="1:3" s="1" customFormat="1" ht="18" customHeight="1">
      <c r="A560" s="214"/>
      <c r="B560" s="87" t="s">
        <v>566</v>
      </c>
      <c r="C560" s="215">
        <v>4434022</v>
      </c>
    </row>
    <row r="561" spans="1:3" s="1" customFormat="1" ht="18" customHeight="1">
      <c r="A561" s="216" t="s">
        <v>528</v>
      </c>
      <c r="B561" s="87"/>
      <c r="C561" s="217">
        <f>C555+C556+C557+C558+C559+C560</f>
        <v>95053198</v>
      </c>
    </row>
    <row r="562" spans="1:3" s="1" customFormat="1" ht="19.5" customHeight="1" thickBot="1">
      <c r="A562" s="219"/>
      <c r="B562" s="89"/>
      <c r="C562" s="220"/>
    </row>
    <row r="563" spans="1:3" s="1" customFormat="1" ht="18" customHeight="1" thickBot="1" thickTop="1">
      <c r="A563" s="310" t="s">
        <v>529</v>
      </c>
      <c r="B563" s="311"/>
      <c r="C563" s="313"/>
    </row>
    <row r="564" spans="1:3" s="1" customFormat="1" ht="18" customHeight="1" thickTop="1">
      <c r="A564" s="225" t="s">
        <v>530</v>
      </c>
      <c r="B564" s="91" t="s">
        <v>531</v>
      </c>
      <c r="C564" s="222">
        <v>1083851</v>
      </c>
    </row>
    <row r="565" spans="1:3" s="1" customFormat="1" ht="18" customHeight="1">
      <c r="A565" s="214"/>
      <c r="B565" s="87" t="s">
        <v>532</v>
      </c>
      <c r="C565" s="215">
        <v>22791633</v>
      </c>
    </row>
    <row r="566" spans="1:3" s="1" customFormat="1" ht="18" customHeight="1">
      <c r="A566" s="214"/>
      <c r="B566" s="87" t="s">
        <v>565</v>
      </c>
      <c r="C566" s="215">
        <v>1724936</v>
      </c>
    </row>
    <row r="567" spans="1:3" s="1" customFormat="1" ht="18" customHeight="1">
      <c r="A567" s="214" t="s">
        <v>533</v>
      </c>
      <c r="B567" s="87" t="s">
        <v>534</v>
      </c>
      <c r="C567" s="215">
        <v>44000</v>
      </c>
    </row>
    <row r="568" spans="1:3" s="1" customFormat="1" ht="18" customHeight="1">
      <c r="A568" s="214"/>
      <c r="B568" s="87" t="s">
        <v>565</v>
      </c>
      <c r="C568" s="215">
        <f>1150270+161163+382901</f>
        <v>1694334</v>
      </c>
    </row>
    <row r="569" spans="1:3" s="1" customFormat="1" ht="24" customHeight="1">
      <c r="A569" s="214" t="s">
        <v>535</v>
      </c>
      <c r="B569" s="87" t="s">
        <v>536</v>
      </c>
      <c r="C569" s="215">
        <f>49796+140000+147500</f>
        <v>337296</v>
      </c>
    </row>
    <row r="570" spans="1:3" s="1" customFormat="1" ht="18" customHeight="1">
      <c r="A570" s="214"/>
      <c r="B570" s="87" t="s">
        <v>565</v>
      </c>
      <c r="C570" s="215">
        <f>388948+49583</f>
        <v>438531</v>
      </c>
    </row>
    <row r="571" spans="1:3" s="1" customFormat="1" ht="18" customHeight="1">
      <c r="A571" s="214" t="s">
        <v>537</v>
      </c>
      <c r="B571" s="87" t="s">
        <v>538</v>
      </c>
      <c r="C571" s="215">
        <v>400000</v>
      </c>
    </row>
    <row r="572" spans="1:3" s="1" customFormat="1" ht="18" customHeight="1">
      <c r="A572" s="214"/>
      <c r="B572" s="87" t="s">
        <v>565</v>
      </c>
      <c r="C572" s="215">
        <v>2604834</v>
      </c>
    </row>
    <row r="573" spans="1:3" s="1" customFormat="1" ht="18" customHeight="1">
      <c r="A573" s="214" t="s">
        <v>539</v>
      </c>
      <c r="B573" s="87" t="s">
        <v>565</v>
      </c>
      <c r="C573" s="215">
        <v>949709</v>
      </c>
    </row>
    <row r="574" spans="1:3" s="1" customFormat="1" ht="18" customHeight="1">
      <c r="A574" s="214" t="s">
        <v>540</v>
      </c>
      <c r="B574" s="87" t="s">
        <v>565</v>
      </c>
      <c r="C574" s="215">
        <v>207312</v>
      </c>
    </row>
    <row r="575" spans="1:3" s="1" customFormat="1" ht="18" customHeight="1">
      <c r="A575" s="216" t="s">
        <v>541</v>
      </c>
      <c r="B575" s="88"/>
      <c r="C575" s="217">
        <f>C564+C565+C566+C567+C568+C569+C570+C571+C572+C573+C574</f>
        <v>32276436</v>
      </c>
    </row>
    <row r="576" spans="1:3" s="1" customFormat="1" ht="18" customHeight="1" thickBot="1">
      <c r="A576" s="214"/>
      <c r="B576" s="87"/>
      <c r="C576" s="218"/>
    </row>
    <row r="577" spans="1:3" s="1" customFormat="1" ht="18" customHeight="1" thickBot="1" thickTop="1">
      <c r="A577" s="310" t="s">
        <v>542</v>
      </c>
      <c r="B577" s="311"/>
      <c r="C577" s="313"/>
    </row>
    <row r="578" spans="1:3" s="1" customFormat="1" ht="18" customHeight="1" thickTop="1">
      <c r="A578" s="214" t="s">
        <v>543</v>
      </c>
      <c r="B578" s="87" t="s">
        <v>544</v>
      </c>
      <c r="C578" s="215">
        <v>3552840</v>
      </c>
    </row>
    <row r="579" spans="1:3" s="1" customFormat="1" ht="18" customHeight="1">
      <c r="A579" s="214"/>
      <c r="B579" s="87" t="s">
        <v>565</v>
      </c>
      <c r="C579" s="215">
        <f>1010771+21335</f>
        <v>1032106</v>
      </c>
    </row>
    <row r="580" spans="1:3" s="1" customFormat="1" ht="18" customHeight="1">
      <c r="A580" s="214" t="s">
        <v>545</v>
      </c>
      <c r="B580" s="87" t="s">
        <v>546</v>
      </c>
      <c r="C580" s="215">
        <v>2071500</v>
      </c>
    </row>
    <row r="581" spans="1:3" s="1" customFormat="1" ht="18" customHeight="1">
      <c r="A581" s="214"/>
      <c r="B581" s="87" t="s">
        <v>547</v>
      </c>
      <c r="C581" s="215">
        <v>74816684</v>
      </c>
    </row>
    <row r="582" spans="1:3" s="1" customFormat="1" ht="18" customHeight="1">
      <c r="A582" s="214"/>
      <c r="B582" s="87" t="s">
        <v>565</v>
      </c>
      <c r="C582" s="215">
        <f>3107765+143482+2209</f>
        <v>3253456</v>
      </c>
    </row>
    <row r="583" spans="1:3" s="1" customFormat="1" ht="18" customHeight="1">
      <c r="A583" s="214" t="s">
        <v>548</v>
      </c>
      <c r="B583" s="87" t="s">
        <v>565</v>
      </c>
      <c r="C583" s="215">
        <v>1124803</v>
      </c>
    </row>
    <row r="584" spans="1:3" s="1" customFormat="1" ht="18" customHeight="1">
      <c r="A584" s="214"/>
      <c r="B584" s="87" t="s">
        <v>566</v>
      </c>
      <c r="C584" s="215">
        <v>3000000</v>
      </c>
    </row>
    <row r="585" spans="1:3" s="1" customFormat="1" ht="18" customHeight="1">
      <c r="A585" s="214" t="s">
        <v>549</v>
      </c>
      <c r="B585" s="87" t="s">
        <v>565</v>
      </c>
      <c r="C585" s="215">
        <v>5980</v>
      </c>
    </row>
    <row r="586" spans="1:3" s="1" customFormat="1" ht="18" customHeight="1">
      <c r="A586" s="216" t="s">
        <v>550</v>
      </c>
      <c r="B586" s="88"/>
      <c r="C586" s="217">
        <f>C578+C579+C580+C581+C582+C583+C584+C585</f>
        <v>88857369</v>
      </c>
    </row>
    <row r="587" spans="1:3" s="1" customFormat="1" ht="19.5" customHeight="1" thickBot="1">
      <c r="A587" s="214"/>
      <c r="B587" s="87"/>
      <c r="C587" s="215"/>
    </row>
    <row r="588" spans="1:3" s="1" customFormat="1" ht="18" customHeight="1" thickBot="1" thickTop="1">
      <c r="A588" s="310" t="s">
        <v>615</v>
      </c>
      <c r="B588" s="311"/>
      <c r="C588" s="313"/>
    </row>
    <row r="589" spans="1:3" s="1" customFormat="1" ht="19.5" customHeight="1" thickTop="1">
      <c r="A589" s="214" t="s">
        <v>551</v>
      </c>
      <c r="B589" s="87" t="s">
        <v>552</v>
      </c>
      <c r="C589" s="215">
        <v>3672772</v>
      </c>
    </row>
    <row r="590" spans="1:3" s="1" customFormat="1" ht="18" customHeight="1">
      <c r="A590" s="214"/>
      <c r="B590" s="87" t="s">
        <v>553</v>
      </c>
      <c r="C590" s="215">
        <v>10709734</v>
      </c>
    </row>
    <row r="591" spans="1:3" s="1" customFormat="1" ht="18" customHeight="1">
      <c r="A591" s="214" t="s">
        <v>554</v>
      </c>
      <c r="B591" s="87" t="s">
        <v>565</v>
      </c>
      <c r="C591" s="215">
        <f>3410577+110041</f>
        <v>3520618</v>
      </c>
    </row>
    <row r="592" spans="1:3" s="1" customFormat="1" ht="18" customHeight="1">
      <c r="A592" s="214" t="s">
        <v>555</v>
      </c>
      <c r="B592" s="87" t="s">
        <v>565</v>
      </c>
      <c r="C592" s="215">
        <v>796571</v>
      </c>
    </row>
    <row r="593" spans="1:3" s="1" customFormat="1" ht="18" customHeight="1">
      <c r="A593" s="214" t="s">
        <v>621</v>
      </c>
      <c r="B593" s="87" t="s">
        <v>565</v>
      </c>
      <c r="C593" s="215">
        <f>625625+29796+26254</f>
        <v>681675</v>
      </c>
    </row>
    <row r="594" spans="1:3" s="1" customFormat="1" ht="18" customHeight="1">
      <c r="A594" s="214" t="s">
        <v>556</v>
      </c>
      <c r="B594" s="87" t="s">
        <v>565</v>
      </c>
      <c r="C594" s="215">
        <v>420657</v>
      </c>
    </row>
    <row r="595" spans="1:3" s="1" customFormat="1" ht="18" customHeight="1">
      <c r="A595" s="216" t="s">
        <v>557</v>
      </c>
      <c r="B595" s="88"/>
      <c r="C595" s="217">
        <f>C589+C590+C591+C592+C593+C594</f>
        <v>19802027</v>
      </c>
    </row>
    <row r="596" spans="1:3" s="1" customFormat="1" ht="18" customHeight="1" thickBot="1">
      <c r="A596" s="214"/>
      <c r="B596" s="87"/>
      <c r="C596" s="215"/>
    </row>
    <row r="597" spans="1:3" s="1" customFormat="1" ht="18" customHeight="1" thickBot="1" thickTop="1">
      <c r="A597" s="310" t="s">
        <v>558</v>
      </c>
      <c r="B597" s="311"/>
      <c r="C597" s="313"/>
    </row>
    <row r="598" spans="1:3" s="1" customFormat="1" ht="18" customHeight="1" thickTop="1">
      <c r="A598" s="214" t="s">
        <v>559</v>
      </c>
      <c r="B598" s="87" t="s">
        <v>565</v>
      </c>
      <c r="C598" s="215">
        <v>1008003</v>
      </c>
    </row>
    <row r="599" spans="1:3" s="1" customFormat="1" ht="18" customHeight="1">
      <c r="A599" s="214"/>
      <c r="B599" s="87" t="s">
        <v>566</v>
      </c>
      <c r="C599" s="215">
        <v>2735134</v>
      </c>
    </row>
    <row r="600" spans="1:3" s="1" customFormat="1" ht="18" customHeight="1">
      <c r="A600" s="214" t="s">
        <v>560</v>
      </c>
      <c r="B600" s="87" t="s">
        <v>565</v>
      </c>
      <c r="C600" s="215">
        <v>25178</v>
      </c>
    </row>
    <row r="601" spans="1:3" s="1" customFormat="1" ht="18" customHeight="1">
      <c r="A601" s="216" t="s">
        <v>561</v>
      </c>
      <c r="B601" s="88"/>
      <c r="C601" s="217">
        <f>C598+C599+C600</f>
        <v>3768315</v>
      </c>
    </row>
    <row r="602" spans="1:3" s="1" customFormat="1" ht="18" customHeight="1" thickBot="1">
      <c r="A602" s="214"/>
      <c r="B602" s="87"/>
      <c r="C602" s="215"/>
    </row>
    <row r="603" spans="1:3" s="1" customFormat="1" ht="18" customHeight="1" thickBot="1" thickTop="1">
      <c r="A603" s="310" t="s">
        <v>562</v>
      </c>
      <c r="B603" s="311"/>
      <c r="C603" s="313"/>
    </row>
    <row r="604" spans="1:3" s="1" customFormat="1" ht="18" customHeight="1" thickTop="1">
      <c r="A604" s="214" t="s">
        <v>554</v>
      </c>
      <c r="B604" s="87" t="s">
        <v>565</v>
      </c>
      <c r="C604" s="215">
        <f>53356+424379</f>
        <v>477735</v>
      </c>
    </row>
    <row r="605" spans="1:3" s="1" customFormat="1" ht="21.75" customHeight="1">
      <c r="A605" s="216" t="s">
        <v>563</v>
      </c>
      <c r="B605" s="88"/>
      <c r="C605" s="217">
        <f>C604</f>
        <v>477735</v>
      </c>
    </row>
    <row r="606" spans="1:3" s="1" customFormat="1" ht="18" customHeight="1" thickBot="1">
      <c r="A606" s="219"/>
      <c r="B606" s="89"/>
      <c r="C606" s="220"/>
    </row>
    <row r="607" spans="1:3" s="1" customFormat="1" ht="18" customHeight="1" thickBot="1">
      <c r="A607" s="373" t="s">
        <v>564</v>
      </c>
      <c r="B607" s="374"/>
      <c r="C607" s="375">
        <f>C605+C601+C595+C586+C575+C561</f>
        <v>240235080</v>
      </c>
    </row>
    <row r="608" spans="1:3" s="1" customFormat="1" ht="18" customHeight="1" thickTop="1">
      <c r="A608" s="371"/>
      <c r="B608" s="371"/>
      <c r="C608" s="372"/>
    </row>
    <row r="609" spans="1:3" s="322" customFormat="1" ht="21.75" customHeight="1" thickBot="1">
      <c r="A609" s="323"/>
      <c r="B609" s="323"/>
      <c r="C609" s="324"/>
    </row>
    <row r="610" spans="1:3" s="1" customFormat="1" ht="22.5" customHeight="1" thickBot="1">
      <c r="A610" s="273" t="s">
        <v>100</v>
      </c>
      <c r="B610" s="212"/>
      <c r="C610" s="221"/>
    </row>
    <row r="611" spans="1:3" s="1" customFormat="1" ht="19.5" customHeight="1" thickBot="1">
      <c r="A611" s="314" t="s">
        <v>522</v>
      </c>
      <c r="B611" s="315"/>
      <c r="C611" s="316"/>
    </row>
    <row r="612" spans="1:3" s="1" customFormat="1" ht="18" customHeight="1" thickTop="1">
      <c r="A612" s="225" t="s">
        <v>525</v>
      </c>
      <c r="B612" s="91" t="s">
        <v>565</v>
      </c>
      <c r="C612" s="222">
        <v>1163517</v>
      </c>
    </row>
    <row r="613" spans="1:3" s="1" customFormat="1" ht="18" customHeight="1">
      <c r="A613" s="214"/>
      <c r="B613" s="87" t="s">
        <v>566</v>
      </c>
      <c r="C613" s="215">
        <v>1724302</v>
      </c>
    </row>
    <row r="614" spans="1:3" s="1" customFormat="1" ht="18" customHeight="1">
      <c r="A614" s="214" t="s">
        <v>567</v>
      </c>
      <c r="B614" s="87" t="s">
        <v>565</v>
      </c>
      <c r="C614" s="215">
        <v>3404502</v>
      </c>
    </row>
    <row r="615" spans="1:3" s="1" customFormat="1" ht="18" customHeight="1">
      <c r="A615" s="214"/>
      <c r="B615" s="87" t="s">
        <v>566</v>
      </c>
      <c r="C615" s="215">
        <v>1483563</v>
      </c>
    </row>
    <row r="616" spans="1:3" s="1" customFormat="1" ht="18" customHeight="1">
      <c r="A616" s="214" t="s">
        <v>527</v>
      </c>
      <c r="B616" s="87" t="s">
        <v>565</v>
      </c>
      <c r="C616" s="215">
        <v>528828</v>
      </c>
    </row>
    <row r="617" spans="1:3" s="1" customFormat="1" ht="18" customHeight="1">
      <c r="A617" s="214"/>
      <c r="B617" s="87" t="s">
        <v>566</v>
      </c>
      <c r="C617" s="215">
        <v>298676</v>
      </c>
    </row>
    <row r="618" spans="1:3" s="1" customFormat="1" ht="21.75" customHeight="1">
      <c r="A618" s="214" t="s">
        <v>523</v>
      </c>
      <c r="B618" s="87" t="s">
        <v>565</v>
      </c>
      <c r="C618" s="215">
        <v>366978</v>
      </c>
    </row>
    <row r="619" spans="1:3" s="1" customFormat="1" ht="18" customHeight="1">
      <c r="A619" s="216" t="s">
        <v>528</v>
      </c>
      <c r="B619" s="88"/>
      <c r="C619" s="217">
        <f>C612+C613+C614+C615+C616+C617+C618</f>
        <v>8970366</v>
      </c>
    </row>
    <row r="620" spans="1:3" s="1" customFormat="1" ht="18" customHeight="1" thickBot="1">
      <c r="A620" s="219"/>
      <c r="B620" s="89"/>
      <c r="C620" s="220"/>
    </row>
    <row r="621" spans="1:3" s="1" customFormat="1" ht="19.5" customHeight="1" thickBot="1" thickTop="1">
      <c r="A621" s="310" t="s">
        <v>529</v>
      </c>
      <c r="B621" s="311"/>
      <c r="C621" s="313"/>
    </row>
    <row r="622" spans="1:3" s="1" customFormat="1" ht="18" customHeight="1" thickTop="1">
      <c r="A622" s="225" t="s">
        <v>568</v>
      </c>
      <c r="B622" s="91" t="s">
        <v>569</v>
      </c>
      <c r="C622" s="222">
        <v>238388</v>
      </c>
    </row>
    <row r="623" spans="1:3" s="1" customFormat="1" ht="19.5" customHeight="1">
      <c r="A623" s="214"/>
      <c r="B623" s="87" t="s">
        <v>565</v>
      </c>
      <c r="C623" s="215">
        <v>1920898</v>
      </c>
    </row>
    <row r="624" spans="1:3" s="1" customFormat="1" ht="18" customHeight="1">
      <c r="A624" s="214" t="s">
        <v>539</v>
      </c>
      <c r="B624" s="87" t="s">
        <v>569</v>
      </c>
      <c r="C624" s="215">
        <v>10065</v>
      </c>
    </row>
    <row r="625" spans="1:3" s="1" customFormat="1" ht="18" customHeight="1">
      <c r="A625" s="214"/>
      <c r="B625" s="87" t="s">
        <v>565</v>
      </c>
      <c r="C625" s="215">
        <v>726809</v>
      </c>
    </row>
    <row r="626" spans="1:3" s="1" customFormat="1" ht="18" customHeight="1">
      <c r="A626" s="214" t="s">
        <v>530</v>
      </c>
      <c r="B626" s="87" t="s">
        <v>565</v>
      </c>
      <c r="C626" s="215">
        <v>1142950</v>
      </c>
    </row>
    <row r="627" spans="1:3" s="1" customFormat="1" ht="18" customHeight="1">
      <c r="A627" s="214"/>
      <c r="B627" s="87" t="s">
        <v>566</v>
      </c>
      <c r="C627" s="215">
        <v>7271746</v>
      </c>
    </row>
    <row r="628" spans="1:3" s="1" customFormat="1" ht="18" customHeight="1">
      <c r="A628" s="214" t="s">
        <v>535</v>
      </c>
      <c r="B628" s="87" t="s">
        <v>565</v>
      </c>
      <c r="C628" s="215">
        <v>132992</v>
      </c>
    </row>
    <row r="629" spans="1:3" s="1" customFormat="1" ht="21.75" customHeight="1">
      <c r="A629" s="214" t="s">
        <v>537</v>
      </c>
      <c r="B629" s="87" t="s">
        <v>565</v>
      </c>
      <c r="C629" s="215">
        <v>1624931</v>
      </c>
    </row>
    <row r="630" spans="1:3" s="1" customFormat="1" ht="18" customHeight="1">
      <c r="A630" s="216" t="s">
        <v>541</v>
      </c>
      <c r="B630" s="88"/>
      <c r="C630" s="217">
        <f>C622+C623+C624+C625+C626+C627+C628+C629</f>
        <v>13068779</v>
      </c>
    </row>
    <row r="631" spans="1:3" s="1" customFormat="1" ht="18" customHeight="1" thickBot="1">
      <c r="A631" s="214"/>
      <c r="B631" s="87"/>
      <c r="C631" s="215"/>
    </row>
    <row r="632" spans="1:3" s="1" customFormat="1" ht="19.5" customHeight="1" thickBot="1" thickTop="1">
      <c r="A632" s="310" t="s">
        <v>542</v>
      </c>
      <c r="B632" s="311"/>
      <c r="C632" s="313"/>
    </row>
    <row r="633" spans="1:3" s="1" customFormat="1" ht="18" customHeight="1" thickTop="1">
      <c r="A633" s="214" t="s">
        <v>548</v>
      </c>
      <c r="B633" s="87" t="s">
        <v>565</v>
      </c>
      <c r="C633" s="215">
        <v>163279</v>
      </c>
    </row>
    <row r="634" spans="1:3" s="1" customFormat="1" ht="18" customHeight="1">
      <c r="A634" s="214" t="s">
        <v>543</v>
      </c>
      <c r="B634" s="87" t="s">
        <v>565</v>
      </c>
      <c r="C634" s="215">
        <v>19664</v>
      </c>
    </row>
    <row r="635" spans="1:3" s="1" customFormat="1" ht="19.5" customHeight="1">
      <c r="A635" s="214"/>
      <c r="B635" s="87" t="s">
        <v>566</v>
      </c>
      <c r="C635" s="215">
        <v>3377714</v>
      </c>
    </row>
    <row r="636" spans="1:3" s="1" customFormat="1" ht="18" customHeight="1">
      <c r="A636" s="214" t="s">
        <v>545</v>
      </c>
      <c r="B636" s="87" t="s">
        <v>565</v>
      </c>
      <c r="C636" s="215">
        <v>326557</v>
      </c>
    </row>
    <row r="637" spans="1:3" s="1" customFormat="1" ht="21.75" customHeight="1">
      <c r="A637" s="214"/>
      <c r="B637" s="87" t="s">
        <v>566</v>
      </c>
      <c r="C637" s="215">
        <v>3252297</v>
      </c>
    </row>
    <row r="638" spans="1:3" s="1" customFormat="1" ht="18" customHeight="1">
      <c r="A638" s="216" t="s">
        <v>550</v>
      </c>
      <c r="B638" s="88"/>
      <c r="C638" s="217">
        <f>C633+C634+C635+C636+C637</f>
        <v>7139511</v>
      </c>
    </row>
    <row r="639" spans="1:3" s="1" customFormat="1" ht="18" customHeight="1" thickBot="1">
      <c r="A639" s="214"/>
      <c r="B639" s="87"/>
      <c r="C639" s="215"/>
    </row>
    <row r="640" spans="1:3" s="1" customFormat="1" ht="19.5" customHeight="1" thickBot="1" thickTop="1">
      <c r="A640" s="310" t="s">
        <v>615</v>
      </c>
      <c r="B640" s="311"/>
      <c r="C640" s="313"/>
    </row>
    <row r="641" spans="1:3" s="1" customFormat="1" ht="24" customHeight="1" thickTop="1">
      <c r="A641" s="214" t="s">
        <v>554</v>
      </c>
      <c r="B641" s="87" t="s">
        <v>565</v>
      </c>
      <c r="C641" s="215">
        <v>377634</v>
      </c>
    </row>
    <row r="642" spans="1:3" s="1" customFormat="1" ht="18" customHeight="1">
      <c r="A642" s="214" t="s">
        <v>556</v>
      </c>
      <c r="B642" s="87" t="s">
        <v>565</v>
      </c>
      <c r="C642" s="215">
        <v>101638</v>
      </c>
    </row>
    <row r="643" spans="1:3" s="1" customFormat="1" ht="19.5" customHeight="1">
      <c r="A643" s="214" t="s">
        <v>570</v>
      </c>
      <c r="B643" s="87" t="s">
        <v>566</v>
      </c>
      <c r="C643" s="215">
        <v>429720</v>
      </c>
    </row>
    <row r="644" spans="1:3" s="1" customFormat="1" ht="19.5" customHeight="1">
      <c r="A644" s="216" t="s">
        <v>557</v>
      </c>
      <c r="B644" s="88"/>
      <c r="C644" s="217">
        <f>C641+C642+C643</f>
        <v>908992</v>
      </c>
    </row>
    <row r="645" spans="1:3" s="1" customFormat="1" ht="18" customHeight="1" thickBot="1">
      <c r="A645" s="214"/>
      <c r="B645" s="87"/>
      <c r="C645" s="215"/>
    </row>
    <row r="646" spans="1:3" s="1" customFormat="1" ht="19.5" customHeight="1" thickBot="1" thickTop="1">
      <c r="A646" s="310" t="s">
        <v>562</v>
      </c>
      <c r="B646" s="311"/>
      <c r="C646" s="313"/>
    </row>
    <row r="647" spans="1:3" s="1" customFormat="1" ht="18" customHeight="1" thickTop="1">
      <c r="A647" s="214" t="s">
        <v>554</v>
      </c>
      <c r="B647" s="87" t="s">
        <v>565</v>
      </c>
      <c r="C647" s="215">
        <v>1614090</v>
      </c>
    </row>
    <row r="648" spans="1:3" s="1" customFormat="1" ht="18" customHeight="1">
      <c r="A648" s="214"/>
      <c r="B648" s="87" t="s">
        <v>566</v>
      </c>
      <c r="C648" s="215">
        <v>5270943</v>
      </c>
    </row>
    <row r="649" spans="1:3" s="1" customFormat="1" ht="24" customHeight="1">
      <c r="A649" s="216" t="s">
        <v>563</v>
      </c>
      <c r="B649" s="88"/>
      <c r="C649" s="217">
        <f>C647+C648</f>
        <v>6885033</v>
      </c>
    </row>
    <row r="650" spans="1:3" s="1" customFormat="1" ht="18" customHeight="1" thickBot="1">
      <c r="A650" s="214"/>
      <c r="B650" s="87"/>
      <c r="C650" s="218"/>
    </row>
    <row r="651" spans="1:3" s="1" customFormat="1" ht="19.5" customHeight="1" thickBot="1" thickTop="1">
      <c r="A651" s="310" t="s">
        <v>558</v>
      </c>
      <c r="B651" s="311"/>
      <c r="C651" s="313"/>
    </row>
    <row r="652" spans="1:3" s="1" customFormat="1" ht="19.5" customHeight="1" thickTop="1">
      <c r="A652" s="214" t="s">
        <v>559</v>
      </c>
      <c r="B652" s="87" t="s">
        <v>565</v>
      </c>
      <c r="C652" s="215">
        <v>133131</v>
      </c>
    </row>
    <row r="653" spans="1:3" s="1" customFormat="1" ht="19.5" customHeight="1" thickBot="1">
      <c r="A653" s="223" t="s">
        <v>571</v>
      </c>
      <c r="B653" s="213"/>
      <c r="C653" s="224">
        <f>C652</f>
        <v>133131</v>
      </c>
    </row>
    <row r="654" spans="1:3" s="1" customFormat="1" ht="19.5" customHeight="1" thickBot="1">
      <c r="A654" s="209" t="s">
        <v>572</v>
      </c>
      <c r="B654" s="210"/>
      <c r="C654" s="211">
        <f>C653+C649+C644+C638+C630+C619</f>
        <v>37105812</v>
      </c>
    </row>
    <row r="655" spans="1:3" s="1" customFormat="1" ht="18" customHeight="1" thickBot="1">
      <c r="A655" s="225"/>
      <c r="B655" s="91"/>
      <c r="C655" s="226"/>
    </row>
    <row r="656" spans="1:3" s="1" customFormat="1" ht="19.5" customHeight="1" thickBot="1" thickTop="1">
      <c r="A656" s="403" t="s">
        <v>78</v>
      </c>
      <c r="B656" s="582"/>
      <c r="C656" s="90">
        <f>C654+C607</f>
        <v>277340892</v>
      </c>
    </row>
    <row r="657" s="1" customFormat="1" ht="18" customHeight="1" thickTop="1"/>
    <row r="658" s="1" customFormat="1" ht="18" customHeight="1"/>
    <row r="659" s="1" customFormat="1" ht="18" customHeight="1" thickBot="1"/>
    <row r="660" spans="1:3" s="1" customFormat="1" ht="26.25" customHeight="1" thickBot="1" thickTop="1">
      <c r="A660" s="411" t="s">
        <v>353</v>
      </c>
      <c r="B660" s="412"/>
      <c r="C660" s="413"/>
    </row>
    <row r="661" spans="1:3" s="1" customFormat="1" ht="19.5" customHeight="1" thickTop="1">
      <c r="A661" s="280" t="s">
        <v>642</v>
      </c>
      <c r="B661" s="93" t="s">
        <v>339</v>
      </c>
      <c r="C661" s="281">
        <v>25602</v>
      </c>
    </row>
    <row r="662" spans="1:3" s="1" customFormat="1" ht="18" customHeight="1">
      <c r="A662" s="280" t="s">
        <v>642</v>
      </c>
      <c r="B662" s="93" t="s">
        <v>340</v>
      </c>
      <c r="C662" s="281">
        <v>25602</v>
      </c>
    </row>
    <row r="663" spans="1:3" s="1" customFormat="1" ht="18" customHeight="1">
      <c r="A663" s="280" t="s">
        <v>642</v>
      </c>
      <c r="B663" s="93" t="s">
        <v>341</v>
      </c>
      <c r="C663" s="281">
        <v>68540.3999999999</v>
      </c>
    </row>
    <row r="664" spans="1:3" s="1" customFormat="1" ht="18" customHeight="1">
      <c r="A664" s="280" t="s">
        <v>591</v>
      </c>
      <c r="B664" s="93" t="s">
        <v>340</v>
      </c>
      <c r="C664" s="281">
        <v>25602</v>
      </c>
    </row>
    <row r="665" spans="1:3" s="1" customFormat="1" ht="18" customHeight="1">
      <c r="A665" s="280" t="s">
        <v>342</v>
      </c>
      <c r="B665" s="93" t="s">
        <v>343</v>
      </c>
      <c r="C665" s="281">
        <v>3441.85</v>
      </c>
    </row>
    <row r="666" spans="1:3" s="1" customFormat="1" ht="19.5" customHeight="1">
      <c r="A666" s="280" t="s">
        <v>22</v>
      </c>
      <c r="B666" s="93" t="s">
        <v>340</v>
      </c>
      <c r="C666" s="281">
        <v>25602</v>
      </c>
    </row>
    <row r="667" spans="1:3" s="1" customFormat="1" ht="18" customHeight="1">
      <c r="A667" s="280" t="s">
        <v>8</v>
      </c>
      <c r="B667" s="93" t="s">
        <v>341</v>
      </c>
      <c r="C667" s="281">
        <v>38403</v>
      </c>
    </row>
    <row r="668" spans="1:3" s="1" customFormat="1" ht="18" customHeight="1">
      <c r="A668" s="280" t="s">
        <v>607</v>
      </c>
      <c r="B668" s="93" t="s">
        <v>340</v>
      </c>
      <c r="C668" s="281">
        <v>25602</v>
      </c>
    </row>
    <row r="669" spans="1:3" s="1" customFormat="1" ht="18" customHeight="1">
      <c r="A669" s="280" t="s">
        <v>344</v>
      </c>
      <c r="B669" s="93" t="s">
        <v>340</v>
      </c>
      <c r="C669" s="281">
        <v>25602</v>
      </c>
    </row>
    <row r="670" spans="1:3" s="1" customFormat="1" ht="18" customHeight="1">
      <c r="A670" s="280" t="s">
        <v>344</v>
      </c>
      <c r="B670" s="93" t="s">
        <v>345</v>
      </c>
      <c r="C670" s="281">
        <v>20682</v>
      </c>
    </row>
    <row r="671" spans="1:3" s="1" customFormat="1" ht="18" customHeight="1">
      <c r="A671" s="280" t="s">
        <v>346</v>
      </c>
      <c r="B671" s="93" t="s">
        <v>341</v>
      </c>
      <c r="C671" s="281">
        <v>59085</v>
      </c>
    </row>
    <row r="672" spans="1:3" s="1" customFormat="1" ht="18" customHeight="1">
      <c r="A672" s="280" t="s">
        <v>346</v>
      </c>
      <c r="B672" s="93" t="s">
        <v>347</v>
      </c>
      <c r="C672" s="281">
        <v>138472.64</v>
      </c>
    </row>
    <row r="673" spans="1:3" s="1" customFormat="1" ht="18" customHeight="1">
      <c r="A673" s="280" t="s">
        <v>349</v>
      </c>
      <c r="B673" s="93" t="s">
        <v>339</v>
      </c>
      <c r="C673" s="281">
        <v>25602</v>
      </c>
    </row>
    <row r="674" spans="1:3" s="1" customFormat="1" ht="18" customHeight="1">
      <c r="A674" s="280" t="s">
        <v>351</v>
      </c>
      <c r="B674" s="93" t="s">
        <v>339</v>
      </c>
      <c r="C674" s="281">
        <v>25602</v>
      </c>
    </row>
    <row r="675" spans="1:3" s="1" customFormat="1" ht="21.75" customHeight="1">
      <c r="A675" s="280" t="s">
        <v>351</v>
      </c>
      <c r="B675" s="93" t="s">
        <v>345</v>
      </c>
      <c r="C675" s="281">
        <v>38403</v>
      </c>
    </row>
    <row r="676" spans="1:3" s="1" customFormat="1" ht="24" customHeight="1">
      <c r="A676" s="280" t="s">
        <v>352</v>
      </c>
      <c r="B676" s="93" t="s">
        <v>339</v>
      </c>
      <c r="C676" s="281">
        <v>25602</v>
      </c>
    </row>
    <row r="677" spans="1:3" s="1" customFormat="1" ht="18" customHeight="1">
      <c r="A677" s="280" t="s">
        <v>348</v>
      </c>
      <c r="B677" s="93" t="s">
        <v>345</v>
      </c>
      <c r="C677" s="281">
        <v>38403</v>
      </c>
    </row>
    <row r="678" spans="1:3" s="1" customFormat="1" ht="18" customHeight="1">
      <c r="A678" s="280" t="s">
        <v>617</v>
      </c>
      <c r="B678" s="93" t="s">
        <v>341</v>
      </c>
      <c r="C678" s="281">
        <v>38403</v>
      </c>
    </row>
    <row r="679" spans="1:3" s="1" customFormat="1" ht="18" customHeight="1">
      <c r="A679" s="280" t="s">
        <v>24</v>
      </c>
      <c r="B679" s="93" t="s">
        <v>339</v>
      </c>
      <c r="C679" s="281">
        <v>27730.7999999999</v>
      </c>
    </row>
    <row r="680" spans="1:3" s="1" customFormat="1" ht="18" customHeight="1">
      <c r="A680" s="280" t="s">
        <v>350</v>
      </c>
      <c r="B680" s="93" t="s">
        <v>340</v>
      </c>
      <c r="C680" s="281">
        <v>17235</v>
      </c>
    </row>
    <row r="681" spans="1:3" s="1" customFormat="1" ht="19.5" customHeight="1" thickBot="1">
      <c r="A681" s="282" t="s">
        <v>606</v>
      </c>
      <c r="B681" s="94" t="s">
        <v>347</v>
      </c>
      <c r="C681" s="283">
        <v>12208</v>
      </c>
    </row>
    <row r="682" spans="1:3" s="1" customFormat="1" ht="24.75" customHeight="1" thickBot="1" thickTop="1">
      <c r="A682" s="409" t="s">
        <v>140</v>
      </c>
      <c r="B682" s="410"/>
      <c r="C682" s="95">
        <f>SUM(C661:C681)</f>
        <v>731425.6899999998</v>
      </c>
    </row>
    <row r="683" s="1" customFormat="1" ht="18" customHeight="1" thickTop="1"/>
    <row r="684" s="1" customFormat="1" ht="18" customHeight="1" thickBot="1"/>
    <row r="685" spans="1:3" s="1" customFormat="1" ht="27" customHeight="1" thickBot="1" thickTop="1">
      <c r="A685" s="480" t="s">
        <v>143</v>
      </c>
      <c r="B685" s="481"/>
      <c r="C685" s="482"/>
    </row>
    <row r="686" spans="1:3" s="1" customFormat="1" ht="22.5" customHeight="1" thickBot="1">
      <c r="A686" s="396" t="s">
        <v>101</v>
      </c>
      <c r="B686" s="397"/>
      <c r="C686" s="398"/>
    </row>
    <row r="687" spans="1:3" s="1" customFormat="1" ht="19.5" customHeight="1" thickTop="1">
      <c r="A687" s="274" t="s">
        <v>354</v>
      </c>
      <c r="B687" s="110"/>
      <c r="C687" s="275">
        <v>589239.98</v>
      </c>
    </row>
    <row r="688" spans="1:3" s="1" customFormat="1" ht="19.5" customHeight="1">
      <c r="A688" s="276" t="s">
        <v>355</v>
      </c>
      <c r="B688" s="109"/>
      <c r="C688" s="277">
        <v>977924.62</v>
      </c>
    </row>
    <row r="689" spans="1:3" s="1" customFormat="1" ht="19.5" customHeight="1">
      <c r="A689" s="276" t="s">
        <v>356</v>
      </c>
      <c r="B689" s="109"/>
      <c r="C689" s="277">
        <v>1228498.71</v>
      </c>
    </row>
    <row r="690" spans="1:3" s="1" customFormat="1" ht="19.5" customHeight="1">
      <c r="A690" s="276" t="s">
        <v>357</v>
      </c>
      <c r="B690" s="109"/>
      <c r="C690" s="277">
        <v>1305520.76</v>
      </c>
    </row>
    <row r="691" spans="1:3" s="1" customFormat="1" ht="19.5" customHeight="1">
      <c r="A691" s="276" t="s">
        <v>358</v>
      </c>
      <c r="B691" s="109"/>
      <c r="C691" s="277">
        <v>382681.92</v>
      </c>
    </row>
    <row r="692" spans="1:3" s="1" customFormat="1" ht="19.5" customHeight="1">
      <c r="A692" s="276" t="s">
        <v>359</v>
      </c>
      <c r="B692" s="109"/>
      <c r="C692" s="277">
        <v>3233295.29</v>
      </c>
    </row>
    <row r="693" spans="1:3" s="1" customFormat="1" ht="19.5" customHeight="1">
      <c r="A693" s="276" t="s">
        <v>360</v>
      </c>
      <c r="B693" s="109"/>
      <c r="C693" s="277">
        <v>829700.52</v>
      </c>
    </row>
    <row r="694" spans="1:3" s="1" customFormat="1" ht="19.5" customHeight="1">
      <c r="A694" s="276" t="s">
        <v>361</v>
      </c>
      <c r="B694" s="109"/>
      <c r="C694" s="277">
        <v>438591.85</v>
      </c>
    </row>
    <row r="695" spans="1:3" s="1" customFormat="1" ht="19.5" customHeight="1">
      <c r="A695" s="276" t="s">
        <v>362</v>
      </c>
      <c r="B695" s="109"/>
      <c r="C695" s="277">
        <v>501055.39</v>
      </c>
    </row>
    <row r="696" spans="1:3" s="1" customFormat="1" ht="19.5" customHeight="1">
      <c r="A696" s="276" t="s">
        <v>363</v>
      </c>
      <c r="B696" s="109"/>
      <c r="C696" s="277">
        <v>2401509.68</v>
      </c>
    </row>
    <row r="697" spans="1:3" s="1" customFormat="1" ht="19.5" customHeight="1">
      <c r="A697" s="276" t="s">
        <v>364</v>
      </c>
      <c r="B697" s="109"/>
      <c r="C697" s="277">
        <v>2948753.33</v>
      </c>
    </row>
    <row r="698" spans="1:3" s="1" customFormat="1" ht="19.5" customHeight="1">
      <c r="A698" s="276" t="s">
        <v>365</v>
      </c>
      <c r="B698" s="109"/>
      <c r="C698" s="277">
        <v>3988912.8</v>
      </c>
    </row>
    <row r="699" spans="1:3" s="1" customFormat="1" ht="19.5" customHeight="1">
      <c r="A699" s="276" t="s">
        <v>366</v>
      </c>
      <c r="B699" s="109"/>
      <c r="C699" s="277">
        <v>3513856.69</v>
      </c>
    </row>
    <row r="700" spans="1:3" s="1" customFormat="1" ht="19.5" customHeight="1">
      <c r="A700" s="276" t="s">
        <v>367</v>
      </c>
      <c r="B700" s="109"/>
      <c r="C700" s="277">
        <v>392674.62</v>
      </c>
    </row>
    <row r="701" spans="1:3" s="22" customFormat="1" ht="19.5" customHeight="1">
      <c r="A701" s="276" t="s">
        <v>368</v>
      </c>
      <c r="B701" s="109"/>
      <c r="C701" s="277">
        <v>611280.39</v>
      </c>
    </row>
    <row r="702" spans="1:3" s="17" customFormat="1" ht="19.5" customHeight="1">
      <c r="A702" s="276" t="s">
        <v>369</v>
      </c>
      <c r="B702" s="109"/>
      <c r="C702" s="277">
        <v>2793580.59</v>
      </c>
    </row>
    <row r="703" spans="1:3" s="1" customFormat="1" ht="19.5" customHeight="1">
      <c r="A703" s="276" t="s">
        <v>370</v>
      </c>
      <c r="B703" s="109"/>
      <c r="C703" s="277">
        <v>4227324.78</v>
      </c>
    </row>
    <row r="704" spans="1:3" s="1" customFormat="1" ht="19.5" customHeight="1">
      <c r="A704" s="276" t="s">
        <v>371</v>
      </c>
      <c r="B704" s="109"/>
      <c r="C704" s="277">
        <v>2437452.04</v>
      </c>
    </row>
    <row r="705" spans="1:3" s="1" customFormat="1" ht="19.5" customHeight="1">
      <c r="A705" s="276" t="s">
        <v>372</v>
      </c>
      <c r="B705" s="109"/>
      <c r="C705" s="277">
        <v>1076314.98</v>
      </c>
    </row>
    <row r="706" spans="1:3" s="1" customFormat="1" ht="19.5" customHeight="1">
      <c r="A706" s="276" t="s">
        <v>102</v>
      </c>
      <c r="B706" s="109"/>
      <c r="C706" s="277">
        <v>1263150</v>
      </c>
    </row>
    <row r="707" spans="1:3" s="1" customFormat="1" ht="19.5" customHeight="1">
      <c r="A707" s="276" t="s">
        <v>373</v>
      </c>
      <c r="B707" s="109"/>
      <c r="C707" s="277">
        <v>1115686.46</v>
      </c>
    </row>
    <row r="708" spans="1:3" s="1" customFormat="1" ht="19.5" customHeight="1">
      <c r="A708" s="276" t="s">
        <v>374</v>
      </c>
      <c r="B708" s="109"/>
      <c r="C708" s="277">
        <v>1193559.71</v>
      </c>
    </row>
    <row r="709" spans="1:3" s="1" customFormat="1" ht="19.5" customHeight="1">
      <c r="A709" s="276" t="s">
        <v>375</v>
      </c>
      <c r="B709" s="109"/>
      <c r="C709" s="277">
        <v>3721133.03</v>
      </c>
    </row>
    <row r="710" spans="1:3" s="1" customFormat="1" ht="19.5" customHeight="1">
      <c r="A710" s="276" t="s">
        <v>376</v>
      </c>
      <c r="B710" s="109"/>
      <c r="C710" s="277">
        <v>468714.01</v>
      </c>
    </row>
    <row r="711" spans="1:3" s="1" customFormat="1" ht="19.5" customHeight="1">
      <c r="A711" s="276" t="s">
        <v>377</v>
      </c>
      <c r="B711" s="109"/>
      <c r="C711" s="277">
        <v>1092725</v>
      </c>
    </row>
    <row r="712" spans="1:3" s="1" customFormat="1" ht="19.5" customHeight="1">
      <c r="A712" s="276" t="s">
        <v>378</v>
      </c>
      <c r="B712" s="109"/>
      <c r="C712" s="277">
        <v>99737.01</v>
      </c>
    </row>
    <row r="713" spans="1:3" s="1" customFormat="1" ht="19.5" customHeight="1">
      <c r="A713" s="276" t="s">
        <v>379</v>
      </c>
      <c r="B713" s="109"/>
      <c r="C713" s="277">
        <v>892761.96</v>
      </c>
    </row>
    <row r="714" spans="1:3" s="1" customFormat="1" ht="19.5" customHeight="1">
      <c r="A714" s="276" t="s">
        <v>380</v>
      </c>
      <c r="B714" s="109"/>
      <c r="C714" s="277">
        <v>1006613.1</v>
      </c>
    </row>
    <row r="715" spans="1:3" s="1" customFormat="1" ht="19.5" customHeight="1">
      <c r="A715" s="276" t="s">
        <v>381</v>
      </c>
      <c r="B715" s="109"/>
      <c r="C715" s="277">
        <v>658013.57</v>
      </c>
    </row>
    <row r="716" spans="1:3" s="1" customFormat="1" ht="19.5" customHeight="1">
      <c r="A716" s="276" t="s">
        <v>382</v>
      </c>
      <c r="B716" s="109"/>
      <c r="C716" s="277">
        <v>0</v>
      </c>
    </row>
    <row r="717" spans="1:3" s="1" customFormat="1" ht="19.5" customHeight="1">
      <c r="A717" s="276" t="s">
        <v>383</v>
      </c>
      <c r="B717" s="109"/>
      <c r="C717" s="277">
        <v>1788826.66</v>
      </c>
    </row>
    <row r="718" spans="1:3" s="1" customFormat="1" ht="19.5" customHeight="1">
      <c r="A718" s="276" t="s">
        <v>384</v>
      </c>
      <c r="B718" s="109"/>
      <c r="C718" s="277">
        <v>652043.44</v>
      </c>
    </row>
    <row r="719" spans="1:3" s="1" customFormat="1" ht="19.5" customHeight="1">
      <c r="A719" s="276" t="s">
        <v>385</v>
      </c>
      <c r="B719" s="109"/>
      <c r="C719" s="277">
        <v>746058.73</v>
      </c>
    </row>
    <row r="720" spans="1:3" s="1" customFormat="1" ht="19.5" customHeight="1">
      <c r="A720" s="276" t="s">
        <v>386</v>
      </c>
      <c r="B720" s="109"/>
      <c r="C720" s="277">
        <v>555089.96</v>
      </c>
    </row>
    <row r="721" spans="1:3" s="1" customFormat="1" ht="19.5" customHeight="1">
      <c r="A721" s="276" t="s">
        <v>387</v>
      </c>
      <c r="B721" s="109"/>
      <c r="C721" s="277">
        <v>106405.36</v>
      </c>
    </row>
    <row r="722" spans="1:3" s="1" customFormat="1" ht="19.5" customHeight="1">
      <c r="A722" s="276" t="s">
        <v>388</v>
      </c>
      <c r="B722" s="109"/>
      <c r="C722" s="277">
        <v>273502.31</v>
      </c>
    </row>
    <row r="723" spans="1:3" s="1" customFormat="1" ht="19.5" customHeight="1">
      <c r="A723" s="276" t="s">
        <v>389</v>
      </c>
      <c r="B723" s="109"/>
      <c r="C723" s="277">
        <v>1619902.98</v>
      </c>
    </row>
    <row r="724" spans="1:3" s="22" customFormat="1" ht="19.5" customHeight="1">
      <c r="A724" s="276" t="s">
        <v>390</v>
      </c>
      <c r="B724" s="109"/>
      <c r="C724" s="277">
        <v>284848.35</v>
      </c>
    </row>
    <row r="725" spans="1:3" s="1" customFormat="1" ht="19.5" customHeight="1" thickBot="1">
      <c r="A725" s="278" t="s">
        <v>391</v>
      </c>
      <c r="B725" s="111"/>
      <c r="C725" s="279">
        <v>833928.56</v>
      </c>
    </row>
    <row r="726" spans="1:3" s="1" customFormat="1" ht="27" customHeight="1" thickBot="1" thickTop="1">
      <c r="A726" s="407" t="s">
        <v>142</v>
      </c>
      <c r="B726" s="408"/>
      <c r="C726" s="112">
        <f>SUM(C687:C725)</f>
        <v>52250869.14</v>
      </c>
    </row>
    <row r="727" spans="1:3" s="1" customFormat="1" ht="27" customHeight="1" thickTop="1">
      <c r="A727" s="73"/>
      <c r="B727" s="73"/>
      <c r="C727" s="74"/>
    </row>
    <row r="728" spans="1:3" s="1" customFormat="1" ht="18" customHeight="1" thickBot="1">
      <c r="A728" s="23"/>
      <c r="B728" s="23"/>
      <c r="C728" s="23"/>
    </row>
    <row r="729" spans="1:3" s="1" customFormat="1" ht="29.25" customHeight="1" thickBot="1" thickTop="1">
      <c r="A729" s="227" t="s">
        <v>150</v>
      </c>
      <c r="B729" s="98"/>
      <c r="C729" s="127">
        <f>C44+C64+C151+C235+C260+C271+C400+C428+C440+C451+C464+C478+C488+C549+C656+C682+C726+C292+C310+C316+C322+C331+C205</f>
        <v>618680074.6500001</v>
      </c>
    </row>
    <row r="730" spans="1:3" s="1" customFormat="1" ht="18.75" customHeight="1" thickTop="1">
      <c r="A730" s="229"/>
      <c r="B730" s="230"/>
      <c r="C730" s="231"/>
    </row>
    <row r="731" spans="1:3" s="1" customFormat="1" ht="24" customHeight="1">
      <c r="A731" s="385" t="s">
        <v>637</v>
      </c>
      <c r="B731" s="385"/>
      <c r="C731" s="386"/>
    </row>
    <row r="732" spans="1:3" s="5" customFormat="1" ht="18" customHeight="1" thickBot="1">
      <c r="A732" s="15"/>
      <c r="B732" s="15"/>
      <c r="C732" s="15"/>
    </row>
    <row r="733" spans="1:3" s="1" customFormat="1" ht="22.5" customHeight="1" thickBot="1" thickTop="1">
      <c r="A733" s="508" t="s">
        <v>40</v>
      </c>
      <c r="B733" s="509"/>
      <c r="C733" s="510"/>
    </row>
    <row r="734" spans="1:3" s="1" customFormat="1" ht="18" customHeight="1" thickTop="1">
      <c r="A734" s="232" t="s">
        <v>198</v>
      </c>
      <c r="B734" s="383" t="s">
        <v>120</v>
      </c>
      <c r="C734" s="240">
        <v>48640</v>
      </c>
    </row>
    <row r="735" spans="1:3" s="1" customFormat="1" ht="18" customHeight="1">
      <c r="A735" s="11" t="s">
        <v>186</v>
      </c>
      <c r="B735" s="383"/>
      <c r="C735" s="241">
        <v>163816</v>
      </c>
    </row>
    <row r="736" spans="1:3" s="1" customFormat="1" ht="18" customHeight="1">
      <c r="A736" s="11" t="s">
        <v>163</v>
      </c>
      <c r="B736" s="383"/>
      <c r="C736" s="241">
        <v>18723</v>
      </c>
    </row>
    <row r="737" spans="1:3" s="1" customFormat="1" ht="21.75" customHeight="1" thickBot="1">
      <c r="A737" s="233" t="s">
        <v>199</v>
      </c>
      <c r="B737" s="383"/>
      <c r="C737" s="242">
        <v>31090</v>
      </c>
    </row>
    <row r="738" spans="1:3" s="1" customFormat="1" ht="21.75" customHeight="1" thickBot="1">
      <c r="A738" s="556" t="s">
        <v>121</v>
      </c>
      <c r="B738" s="557"/>
      <c r="C738" s="243">
        <f>SUM(C734:C737)</f>
        <v>262269</v>
      </c>
    </row>
    <row r="739" ht="13.5" thickTop="1"/>
    <row r="740" ht="13.5" thickBot="1"/>
    <row r="741" spans="1:3" s="5" customFormat="1" ht="27" customHeight="1" thickBot="1" thickTop="1">
      <c r="A741" s="404" t="s">
        <v>638</v>
      </c>
      <c r="B741" s="405"/>
      <c r="C741" s="406"/>
    </row>
    <row r="742" spans="1:3" s="5" customFormat="1" ht="18" customHeight="1" thickTop="1">
      <c r="A742" s="387" t="s">
        <v>639</v>
      </c>
      <c r="B742" s="388"/>
      <c r="C742" s="389"/>
    </row>
    <row r="743" spans="1:3" s="5" customFormat="1" ht="18" customHeight="1" thickBot="1">
      <c r="A743" s="234" t="s">
        <v>11</v>
      </c>
      <c r="B743" s="190" t="s">
        <v>12</v>
      </c>
      <c r="C743" s="235">
        <v>400000</v>
      </c>
    </row>
    <row r="744" spans="1:3" s="5" customFormat="1" ht="30" customHeight="1" thickBot="1" thickTop="1">
      <c r="A744" s="403" t="s">
        <v>136</v>
      </c>
      <c r="B744" s="399"/>
      <c r="C744" s="96">
        <f>C743</f>
        <v>400000</v>
      </c>
    </row>
    <row r="745" ht="13.5" thickTop="1"/>
    <row r="748" s="114" customFormat="1" ht="18" customHeight="1" thickBot="1">
      <c r="C748" s="236"/>
    </row>
    <row r="749" spans="1:3" s="1" customFormat="1" ht="20.25" customHeight="1" thickBot="1" thickTop="1">
      <c r="A749" s="380" t="s">
        <v>119</v>
      </c>
      <c r="B749" s="381"/>
      <c r="C749" s="382"/>
    </row>
    <row r="750" spans="1:3" s="1" customFormat="1" ht="19.5" customHeight="1">
      <c r="A750" s="433" t="s">
        <v>118</v>
      </c>
      <c r="B750" s="341" t="s">
        <v>106</v>
      </c>
      <c r="C750" s="237">
        <v>17088712</v>
      </c>
    </row>
    <row r="751" spans="1:3" s="1" customFormat="1" ht="19.5" customHeight="1">
      <c r="A751" s="434"/>
      <c r="B751" s="342" t="s">
        <v>307</v>
      </c>
      <c r="C751" s="238">
        <v>133506855</v>
      </c>
    </row>
    <row r="752" spans="1:3" s="1" customFormat="1" ht="19.5" customHeight="1">
      <c r="A752" s="434"/>
      <c r="B752" s="342" t="s">
        <v>107</v>
      </c>
      <c r="C752" s="238">
        <v>74229645</v>
      </c>
    </row>
    <row r="753" spans="1:3" s="1" customFormat="1" ht="19.5" customHeight="1">
      <c r="A753" s="434"/>
      <c r="B753" s="342" t="s">
        <v>108</v>
      </c>
      <c r="C753" s="238">
        <v>20326555</v>
      </c>
    </row>
    <row r="754" spans="1:3" s="1" customFormat="1" ht="19.5" customHeight="1">
      <c r="A754" s="434"/>
      <c r="B754" s="342" t="s">
        <v>113</v>
      </c>
      <c r="C754" s="238">
        <v>1464885</v>
      </c>
    </row>
    <row r="755" spans="1:3" s="1" customFormat="1" ht="19.5" customHeight="1">
      <c r="A755" s="434"/>
      <c r="B755" s="342" t="s">
        <v>112</v>
      </c>
      <c r="C755" s="238">
        <v>980000</v>
      </c>
    </row>
    <row r="756" spans="1:3" s="1" customFormat="1" ht="19.5" customHeight="1">
      <c r="A756" s="434"/>
      <c r="B756" s="342" t="s">
        <v>111</v>
      </c>
      <c r="C756" s="238">
        <v>12176760</v>
      </c>
    </row>
    <row r="757" spans="1:3" s="1" customFormat="1" ht="33.75" customHeight="1">
      <c r="A757" s="434"/>
      <c r="B757" s="342" t="s">
        <v>109</v>
      </c>
      <c r="C757" s="238">
        <v>44055315</v>
      </c>
    </row>
    <row r="758" spans="1:3" s="1" customFormat="1" ht="29.25" customHeight="1">
      <c r="A758" s="434"/>
      <c r="B758" s="342" t="s">
        <v>110</v>
      </c>
      <c r="C758" s="238">
        <v>8053615</v>
      </c>
    </row>
    <row r="759" spans="1:3" s="1" customFormat="1" ht="34.5" customHeight="1">
      <c r="A759" s="434"/>
      <c r="B759" s="342" t="s">
        <v>114</v>
      </c>
      <c r="C759" s="238">
        <v>9035412</v>
      </c>
    </row>
    <row r="760" spans="1:3" s="1" customFormat="1" ht="19.5" customHeight="1">
      <c r="A760" s="434"/>
      <c r="B760" s="342" t="s">
        <v>115</v>
      </c>
      <c r="C760" s="238">
        <v>4701635</v>
      </c>
    </row>
    <row r="761" spans="1:3" s="1" customFormat="1" ht="19.5" customHeight="1">
      <c r="A761" s="434"/>
      <c r="B761" s="342" t="s">
        <v>116</v>
      </c>
      <c r="C761" s="238">
        <v>15031464</v>
      </c>
    </row>
    <row r="762" spans="1:3" s="1" customFormat="1" ht="19.5" customHeight="1">
      <c r="A762" s="434"/>
      <c r="B762" s="343" t="s">
        <v>117</v>
      </c>
      <c r="C762" s="159">
        <v>219733</v>
      </c>
    </row>
    <row r="763" spans="1:3" s="1" customFormat="1" ht="19.5" customHeight="1" thickBot="1">
      <c r="A763" s="435"/>
      <c r="B763" s="376" t="s">
        <v>308</v>
      </c>
      <c r="C763" s="377">
        <v>2843411</v>
      </c>
    </row>
    <row r="764" spans="1:3" s="1" customFormat="1" ht="24" customHeight="1" thickBot="1">
      <c r="A764" s="421" t="s">
        <v>141</v>
      </c>
      <c r="B764" s="422"/>
      <c r="C764" s="239">
        <f>SUM(C750:C763)</f>
        <v>343713997</v>
      </c>
    </row>
    <row r="765" ht="13.5" thickTop="1"/>
    <row r="766" ht="13.5" thickBot="1"/>
    <row r="767" spans="1:3" s="1" customFormat="1" ht="29.25" customHeight="1" thickBot="1" thickTop="1">
      <c r="A767" s="227" t="s">
        <v>122</v>
      </c>
      <c r="B767" s="98"/>
      <c r="C767" s="127">
        <f>C738+C744+C764</f>
        <v>344376266</v>
      </c>
    </row>
    <row r="768" ht="13.5" thickTop="1"/>
  </sheetData>
  <mergeCells count="378">
    <mergeCell ref="A148:B148"/>
    <mergeCell ref="A128:B128"/>
    <mergeCell ref="A132:B132"/>
    <mergeCell ref="A133:B133"/>
    <mergeCell ref="A137:B137"/>
    <mergeCell ref="A138:B138"/>
    <mergeCell ref="A131:B131"/>
    <mergeCell ref="A134:B134"/>
    <mergeCell ref="A135:B135"/>
    <mergeCell ref="A136:B136"/>
    <mergeCell ref="A126:B126"/>
    <mergeCell ref="A127:B127"/>
    <mergeCell ref="A122:B122"/>
    <mergeCell ref="A123:B123"/>
    <mergeCell ref="A124:B124"/>
    <mergeCell ref="A117:B117"/>
    <mergeCell ref="A118:B118"/>
    <mergeCell ref="A119:B119"/>
    <mergeCell ref="A125:B125"/>
    <mergeCell ref="A120:B120"/>
    <mergeCell ref="A110:B110"/>
    <mergeCell ref="A111:B111"/>
    <mergeCell ref="A115:B115"/>
    <mergeCell ref="A116:B116"/>
    <mergeCell ref="A112:B112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94:B94"/>
    <mergeCell ref="A92:B92"/>
    <mergeCell ref="A93:B93"/>
    <mergeCell ref="A97:B97"/>
    <mergeCell ref="A83:B83"/>
    <mergeCell ref="A91:B91"/>
    <mergeCell ref="A84:B84"/>
    <mergeCell ref="A88:B88"/>
    <mergeCell ref="A79:B79"/>
    <mergeCell ref="A80:B80"/>
    <mergeCell ref="A81:B81"/>
    <mergeCell ref="A82:B82"/>
    <mergeCell ref="A75:B75"/>
    <mergeCell ref="A76:B76"/>
    <mergeCell ref="A77:B77"/>
    <mergeCell ref="A78:B78"/>
    <mergeCell ref="A71:B71"/>
    <mergeCell ref="A72:B72"/>
    <mergeCell ref="A73:B73"/>
    <mergeCell ref="A74:B74"/>
    <mergeCell ref="A39:C39"/>
    <mergeCell ref="A41:C41"/>
    <mergeCell ref="A70:B70"/>
    <mergeCell ref="A44:B44"/>
    <mergeCell ref="A58:C58"/>
    <mergeCell ref="A61:C61"/>
    <mergeCell ref="A53:B53"/>
    <mergeCell ref="A54:C54"/>
    <mergeCell ref="A55:A56"/>
    <mergeCell ref="A549:B549"/>
    <mergeCell ref="A542:B542"/>
    <mergeCell ref="A249:B249"/>
    <mergeCell ref="A240:B240"/>
    <mergeCell ref="A247:B247"/>
    <mergeCell ref="A518:A519"/>
    <mergeCell ref="A520:A523"/>
    <mergeCell ref="A527:B527"/>
    <mergeCell ref="A531:B531"/>
    <mergeCell ref="A515:A516"/>
    <mergeCell ref="A146:B146"/>
    <mergeCell ref="A147:B147"/>
    <mergeCell ref="A548:B548"/>
    <mergeCell ref="A274:C274"/>
    <mergeCell ref="A292:B292"/>
    <mergeCell ref="A279:B279"/>
    <mergeCell ref="A275:B275"/>
    <mergeCell ref="A281:B281"/>
    <mergeCell ref="A284:B284"/>
    <mergeCell ref="A505:B505"/>
    <mergeCell ref="A552:C552"/>
    <mergeCell ref="A491:C491"/>
    <mergeCell ref="A151:B151"/>
    <mergeCell ref="A139:B139"/>
    <mergeCell ref="A150:B150"/>
    <mergeCell ref="A142:B142"/>
    <mergeCell ref="A143:B143"/>
    <mergeCell ref="A144:B144"/>
    <mergeCell ref="A149:B149"/>
    <mergeCell ref="A145:B145"/>
    <mergeCell ref="A271:B271"/>
    <mergeCell ref="A267:B267"/>
    <mergeCell ref="A656:B656"/>
    <mergeCell ref="A482:C482"/>
    <mergeCell ref="A483:C483"/>
    <mergeCell ref="A484:B484"/>
    <mergeCell ref="A485:B485"/>
    <mergeCell ref="A486:B486"/>
    <mergeCell ref="A487:B487"/>
    <mergeCell ref="A517:B517"/>
    <mergeCell ref="A248:C248"/>
    <mergeCell ref="A239:C239"/>
    <mergeCell ref="A235:B235"/>
    <mergeCell ref="A227:B227"/>
    <mergeCell ref="A228:B228"/>
    <mergeCell ref="A469:C469"/>
    <mergeCell ref="A435:B435"/>
    <mergeCell ref="A403:C403"/>
    <mergeCell ref="A68:C68"/>
    <mergeCell ref="A86:B86"/>
    <mergeCell ref="A221:C221"/>
    <mergeCell ref="A222:B222"/>
    <mergeCell ref="A215:B215"/>
    <mergeCell ref="A216:B216"/>
    <mergeCell ref="A218:B218"/>
    <mergeCell ref="A219:B219"/>
    <mergeCell ref="A190:B190"/>
    <mergeCell ref="A196:B196"/>
    <mergeCell ref="A223:B223"/>
    <mergeCell ref="A212:B212"/>
    <mergeCell ref="A206:C206"/>
    <mergeCell ref="A208:C208"/>
    <mergeCell ref="A209:C209"/>
    <mergeCell ref="A210:B210"/>
    <mergeCell ref="A224:B224"/>
    <mergeCell ref="A230:C230"/>
    <mergeCell ref="A231:B231"/>
    <mergeCell ref="A233:B233"/>
    <mergeCell ref="A225:B225"/>
    <mergeCell ref="A226:B226"/>
    <mergeCell ref="A738:B738"/>
    <mergeCell ref="A384:B384"/>
    <mergeCell ref="A385:C385"/>
    <mergeCell ref="A387:B387"/>
    <mergeCell ref="A388:C388"/>
    <mergeCell ref="A399:B399"/>
    <mergeCell ref="A445:B445"/>
    <mergeCell ref="A449:B449"/>
    <mergeCell ref="A511:B511"/>
    <mergeCell ref="A400:B400"/>
    <mergeCell ref="A161:B161"/>
    <mergeCell ref="A213:B213"/>
    <mergeCell ref="A163:B163"/>
    <mergeCell ref="A164:B164"/>
    <mergeCell ref="A165:B165"/>
    <mergeCell ref="A167:B167"/>
    <mergeCell ref="A168:B168"/>
    <mergeCell ref="A169:B169"/>
    <mergeCell ref="A172:C172"/>
    <mergeCell ref="A173:B173"/>
    <mergeCell ref="A157:B157"/>
    <mergeCell ref="A158:B158"/>
    <mergeCell ref="A159:B159"/>
    <mergeCell ref="A160:B160"/>
    <mergeCell ref="A154:C154"/>
    <mergeCell ref="A156:B156"/>
    <mergeCell ref="A47:C47"/>
    <mergeCell ref="A48:C48"/>
    <mergeCell ref="A57:B57"/>
    <mergeCell ref="A64:B64"/>
    <mergeCell ref="A49:C49"/>
    <mergeCell ref="A121:B121"/>
    <mergeCell ref="A90:B90"/>
    <mergeCell ref="A129:B129"/>
    <mergeCell ref="A16:B16"/>
    <mergeCell ref="A19:B19"/>
    <mergeCell ref="A21:C21"/>
    <mergeCell ref="A35:C35"/>
    <mergeCell ref="A27:C27"/>
    <mergeCell ref="A29:C29"/>
    <mergeCell ref="A31:C31"/>
    <mergeCell ref="A33:C33"/>
    <mergeCell ref="A37:C37"/>
    <mergeCell ref="A22:B22"/>
    <mergeCell ref="A26:B26"/>
    <mergeCell ref="A23:C23"/>
    <mergeCell ref="A25:C25"/>
    <mergeCell ref="A404:C404"/>
    <mergeCell ref="A411:B411"/>
    <mergeCell ref="A431:C431"/>
    <mergeCell ref="A428:B428"/>
    <mergeCell ref="A405:B405"/>
    <mergeCell ref="A432:C432"/>
    <mergeCell ref="A439:B439"/>
    <mergeCell ref="A422:B422"/>
    <mergeCell ref="A467:C467"/>
    <mergeCell ref="A468:C468"/>
    <mergeCell ref="A446:B446"/>
    <mergeCell ref="A447:B447"/>
    <mergeCell ref="A448:B448"/>
    <mergeCell ref="A10:C10"/>
    <mergeCell ref="A454:C454"/>
    <mergeCell ref="A455:C455"/>
    <mergeCell ref="A456:C456"/>
    <mergeCell ref="A12:C12"/>
    <mergeCell ref="A436:B436"/>
    <mergeCell ref="A444:C444"/>
    <mergeCell ref="A433:B433"/>
    <mergeCell ref="A434:B434"/>
    <mergeCell ref="A437:B437"/>
    <mergeCell ref="A13:B13"/>
    <mergeCell ref="A14:B14"/>
    <mergeCell ref="A461:A462"/>
    <mergeCell ref="A459:B459"/>
    <mergeCell ref="A440:B440"/>
    <mergeCell ref="A443:C443"/>
    <mergeCell ref="A263:C263"/>
    <mergeCell ref="A141:B141"/>
    <mergeCell ref="A438:B438"/>
    <mergeCell ref="A15:B15"/>
    <mergeCell ref="A365:B365"/>
    <mergeCell ref="A368:C368"/>
    <mergeCell ref="A264:C264"/>
    <mergeCell ref="A265:B265"/>
    <mergeCell ref="A266:B266"/>
    <mergeCell ref="A269:B269"/>
    <mergeCell ref="A350:B350"/>
    <mergeCell ref="A351:C351"/>
    <mergeCell ref="A309:B309"/>
    <mergeCell ref="A268:B268"/>
    <mergeCell ref="A685:C685"/>
    <mergeCell ref="A413:B413"/>
    <mergeCell ref="A297:C297"/>
    <mergeCell ref="A300:B300"/>
    <mergeCell ref="A301:C301"/>
    <mergeCell ref="A303:B303"/>
    <mergeCell ref="A310:B310"/>
    <mergeCell ref="A304:C304"/>
    <mergeCell ref="A306:B306"/>
    <mergeCell ref="A307:C307"/>
    <mergeCell ref="A478:B478"/>
    <mergeCell ref="A488:B488"/>
    <mergeCell ref="A510:C510"/>
    <mergeCell ref="A473:C473"/>
    <mergeCell ref="A477:B477"/>
    <mergeCell ref="A492:C492"/>
    <mergeCell ref="A493:B493"/>
    <mergeCell ref="A498:B498"/>
    <mergeCell ref="A502:B502"/>
    <mergeCell ref="A509:B509"/>
    <mergeCell ref="A162:B162"/>
    <mergeCell ref="A171:B171"/>
    <mergeCell ref="A166:B166"/>
    <mergeCell ref="A170:B170"/>
    <mergeCell ref="A176:B176"/>
    <mergeCell ref="A179:B179"/>
    <mergeCell ref="A189:C189"/>
    <mergeCell ref="A199:B199"/>
    <mergeCell ref="A337:C337"/>
    <mergeCell ref="A348:C348"/>
    <mergeCell ref="A316:B316"/>
    <mergeCell ref="A322:B322"/>
    <mergeCell ref="A320:B320"/>
    <mergeCell ref="A327:C327"/>
    <mergeCell ref="A329:C329"/>
    <mergeCell ref="A331:B331"/>
    <mergeCell ref="A321:B321"/>
    <mergeCell ref="A336:C336"/>
    <mergeCell ref="D432:F432"/>
    <mergeCell ref="G432:I432"/>
    <mergeCell ref="J432:L432"/>
    <mergeCell ref="M432:O432"/>
    <mergeCell ref="P432:R432"/>
    <mergeCell ref="S432:U432"/>
    <mergeCell ref="V432:X432"/>
    <mergeCell ref="Y432:AA432"/>
    <mergeCell ref="AB432:AD432"/>
    <mergeCell ref="AE432:AG432"/>
    <mergeCell ref="AH432:AJ432"/>
    <mergeCell ref="AK432:AM432"/>
    <mergeCell ref="AN432:AP432"/>
    <mergeCell ref="AQ432:AS432"/>
    <mergeCell ref="AT432:AV432"/>
    <mergeCell ref="AW432:AY432"/>
    <mergeCell ref="AZ432:BB432"/>
    <mergeCell ref="BC432:BE432"/>
    <mergeCell ref="BF432:BH432"/>
    <mergeCell ref="BI432:BK432"/>
    <mergeCell ref="BL432:BN432"/>
    <mergeCell ref="BO432:BQ432"/>
    <mergeCell ref="BR432:BT432"/>
    <mergeCell ref="BU432:BW432"/>
    <mergeCell ref="BX432:BZ432"/>
    <mergeCell ref="CA432:CC432"/>
    <mergeCell ref="CD432:CF432"/>
    <mergeCell ref="CG432:CI432"/>
    <mergeCell ref="CJ432:CL432"/>
    <mergeCell ref="CM432:CO432"/>
    <mergeCell ref="CP432:CR432"/>
    <mergeCell ref="CS432:CU432"/>
    <mergeCell ref="CV432:CX432"/>
    <mergeCell ref="CY432:DA432"/>
    <mergeCell ref="DB432:DD432"/>
    <mergeCell ref="DE432:DG432"/>
    <mergeCell ref="DH432:DJ432"/>
    <mergeCell ref="DK432:DM432"/>
    <mergeCell ref="DN432:DP432"/>
    <mergeCell ref="DQ432:DS432"/>
    <mergeCell ref="DT432:DV432"/>
    <mergeCell ref="DW432:DY432"/>
    <mergeCell ref="DZ432:EB432"/>
    <mergeCell ref="EC432:EE432"/>
    <mergeCell ref="EF432:EH432"/>
    <mergeCell ref="EI432:EK432"/>
    <mergeCell ref="EL432:EN432"/>
    <mergeCell ref="EO432:EQ432"/>
    <mergeCell ref="ER432:ET432"/>
    <mergeCell ref="EU432:EW432"/>
    <mergeCell ref="EX432:EZ432"/>
    <mergeCell ref="FA432:FC432"/>
    <mergeCell ref="FD432:FF432"/>
    <mergeCell ref="FG432:FI432"/>
    <mergeCell ref="FJ432:FL432"/>
    <mergeCell ref="FM432:FO432"/>
    <mergeCell ref="FP432:FR432"/>
    <mergeCell ref="FS432:FU432"/>
    <mergeCell ref="FV432:FX432"/>
    <mergeCell ref="FY432:GA432"/>
    <mergeCell ref="GB432:GD432"/>
    <mergeCell ref="GE432:GG432"/>
    <mergeCell ref="GH432:GJ432"/>
    <mergeCell ref="GK432:GM432"/>
    <mergeCell ref="GN432:GP432"/>
    <mergeCell ref="GQ432:GS432"/>
    <mergeCell ref="GT432:GV432"/>
    <mergeCell ref="GW432:GY432"/>
    <mergeCell ref="GZ432:HB432"/>
    <mergeCell ref="HC432:HE432"/>
    <mergeCell ref="HF432:HH432"/>
    <mergeCell ref="HI432:HK432"/>
    <mergeCell ref="HL432:HN432"/>
    <mergeCell ref="HO432:HQ432"/>
    <mergeCell ref="HR432:HT432"/>
    <mergeCell ref="HU432:HW432"/>
    <mergeCell ref="HX432:HZ432"/>
    <mergeCell ref="IA432:IC432"/>
    <mergeCell ref="ID432:IF432"/>
    <mergeCell ref="IG432:II432"/>
    <mergeCell ref="IJ432:IL432"/>
    <mergeCell ref="IM432:IO432"/>
    <mergeCell ref="IP432:IR432"/>
    <mergeCell ref="IS432:IU432"/>
    <mergeCell ref="A3:C3"/>
    <mergeCell ref="A764:B764"/>
    <mergeCell ref="A241:A243"/>
    <mergeCell ref="A245:A246"/>
    <mergeCell ref="A457:A458"/>
    <mergeCell ref="A11:B11"/>
    <mergeCell ref="A155:B155"/>
    <mergeCell ref="A733:C733"/>
    <mergeCell ref="A750:A763"/>
    <mergeCell ref="A346:B346"/>
    <mergeCell ref="A749:C749"/>
    <mergeCell ref="B734:B737"/>
    <mergeCell ref="A450:B450"/>
    <mergeCell ref="A741:C741"/>
    <mergeCell ref="A726:B726"/>
    <mergeCell ref="A682:B682"/>
    <mergeCell ref="A660:C660"/>
    <mergeCell ref="A463:B463"/>
    <mergeCell ref="A464:B464"/>
    <mergeCell ref="A472:B472"/>
    <mergeCell ref="A7:C7"/>
    <mergeCell ref="A744:B744"/>
    <mergeCell ref="A532:A534"/>
    <mergeCell ref="A535:A540"/>
    <mergeCell ref="A543:A544"/>
    <mergeCell ref="A553:C553"/>
    <mergeCell ref="A686:C686"/>
    <mergeCell ref="A546:A547"/>
    <mergeCell ref="A731:C731"/>
    <mergeCell ref="A742:C742"/>
  </mergeCells>
  <printOptions horizontalCentered="1"/>
  <pageMargins left="0.7874015748031497" right="0.1968503937007874" top="0.5905511811023623" bottom="0.5905511811023623" header="0.1968503937007874" footer="0.1968503937007874"/>
  <pageSetup horizontalDpi="600" verticalDpi="600" orientation="portrait" paperSize="9" scale="60" r:id="rId1"/>
  <headerFooter alignWithMargins="0">
    <oddFooter>&amp;R&amp;"Times New Roman,Podebljano"&amp;12&amp;P od &amp;N</oddFooter>
  </headerFooter>
  <rowBreaks count="16" manualBreakCount="16">
    <brk id="45" max="255" man="1"/>
    <brk id="95" max="255" man="1"/>
    <brk id="152" max="255" man="1"/>
    <brk id="206" max="255" man="1"/>
    <brk id="293" max="255" man="1"/>
    <brk id="366" max="255" man="1"/>
    <brk id="401" max="255" man="1"/>
    <brk id="452" max="255" man="1"/>
    <brk id="489" max="255" man="1"/>
    <brk id="509" max="255" man="1"/>
    <brk id="529" max="255" man="1"/>
    <brk id="550" max="255" man="1"/>
    <brk id="608" max="255" man="1"/>
    <brk id="657" max="255" man="1"/>
    <brk id="683" max="255" man="1"/>
    <brk id="7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thuzak</dc:creator>
  <cp:keywords/>
  <dc:description/>
  <cp:lastModifiedBy>thuzak</cp:lastModifiedBy>
  <cp:lastPrinted>2009-05-20T13:28:29Z</cp:lastPrinted>
  <dcterms:created xsi:type="dcterms:W3CDTF">2008-05-07T14:25:35Z</dcterms:created>
  <dcterms:modified xsi:type="dcterms:W3CDTF">2009-06-09T10:51:26Z</dcterms:modified>
  <cp:category/>
  <cp:version/>
  <cp:contentType/>
  <cp:contentStatus/>
</cp:coreProperties>
</file>